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kije.tosuni\Desktop\"/>
    </mc:Choice>
  </mc:AlternateContent>
  <bookViews>
    <workbookView xWindow="0" yWindow="0" windowWidth="19200" windowHeight="6585" activeTab="1"/>
  </bookViews>
  <sheets>
    <sheet name="PAGESAT" sheetId="6" r:id="rId1"/>
    <sheet name="PRANIMET" sheetId="12" r:id="rId2"/>
    <sheet name="L" sheetId="16" state="hidden" r:id="rId3"/>
    <sheet name="Sheet1" sheetId="17" r:id="rId4"/>
  </sheets>
  <definedNames>
    <definedName name="_xlnm.Print_Area" localSheetId="0">PAGESAT!$A$1:$AD$131</definedName>
    <definedName name="_xlnm.Print_Area" localSheetId="1">PRANIMET!$A$1:$P$120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K110" i="12" l="1"/>
  <c r="C115" i="6" l="1"/>
  <c r="C116" i="6"/>
  <c r="C117" i="6"/>
  <c r="C118" i="6"/>
  <c r="C119" i="6"/>
  <c r="C120" i="6"/>
  <c r="C121" i="6"/>
  <c r="C122" i="6"/>
  <c r="C123" i="6"/>
  <c r="Y113" i="6" l="1"/>
  <c r="Y114" i="6"/>
  <c r="Y115" i="6"/>
  <c r="Y116" i="6"/>
  <c r="Y117" i="6"/>
  <c r="Y118" i="6"/>
  <c r="Y119" i="6"/>
  <c r="Y120" i="6"/>
  <c r="Y121" i="6"/>
  <c r="Y122" i="6"/>
  <c r="Y123" i="6"/>
  <c r="Y112" i="6"/>
  <c r="S113" i="6"/>
  <c r="S114" i="6"/>
  <c r="S115" i="6"/>
  <c r="S116" i="6"/>
  <c r="S117" i="6"/>
  <c r="S118" i="6"/>
  <c r="S119" i="6"/>
  <c r="S120" i="6"/>
  <c r="S121" i="6"/>
  <c r="S122" i="6"/>
  <c r="S123" i="6"/>
  <c r="S112" i="6"/>
  <c r="M113" i="6"/>
  <c r="M114" i="6"/>
  <c r="M115" i="6"/>
  <c r="M116" i="6"/>
  <c r="M117" i="6"/>
  <c r="M118" i="6"/>
  <c r="M119" i="6"/>
  <c r="M120" i="6"/>
  <c r="M121" i="6"/>
  <c r="M122" i="6"/>
  <c r="M123" i="6"/>
  <c r="M112" i="6"/>
  <c r="C114" i="6" l="1"/>
  <c r="C113" i="6"/>
  <c r="C112" i="6"/>
  <c r="P120" i="12"/>
  <c r="O120" i="12"/>
  <c r="N120" i="12"/>
  <c r="M120" i="12"/>
  <c r="L120" i="12"/>
  <c r="K120" i="12"/>
  <c r="J120" i="12"/>
  <c r="I120" i="12"/>
  <c r="C109" i="12" l="1"/>
  <c r="C108" i="12"/>
  <c r="C111" i="12" l="1"/>
  <c r="C112" i="12"/>
  <c r="C110" i="12"/>
  <c r="K104" i="12"/>
  <c r="K99" i="12" l="1"/>
  <c r="C113" i="12" l="1"/>
  <c r="C114" i="12"/>
  <c r="C115" i="12"/>
  <c r="C116" i="12"/>
  <c r="C96" i="12"/>
  <c r="C97" i="12"/>
  <c r="C98" i="12"/>
  <c r="C99" i="12"/>
  <c r="C100" i="12"/>
  <c r="C101" i="12"/>
  <c r="C102" i="12"/>
  <c r="C103" i="12"/>
  <c r="C104" i="12"/>
  <c r="C105" i="12"/>
  <c r="C106" i="12"/>
  <c r="C95" i="12"/>
  <c r="J107" i="12"/>
  <c r="K107" i="12"/>
  <c r="L107" i="12"/>
  <c r="M107" i="12"/>
  <c r="N107" i="12"/>
  <c r="O107" i="12"/>
  <c r="P107" i="12"/>
  <c r="I107" i="12"/>
  <c r="Y100" i="6"/>
  <c r="Y101" i="6"/>
  <c r="Y102" i="6"/>
  <c r="Y103" i="6"/>
  <c r="Y104" i="6"/>
  <c r="Y105" i="6"/>
  <c r="Y106" i="6"/>
  <c r="Y107" i="6"/>
  <c r="Y108" i="6"/>
  <c r="Y109" i="6"/>
  <c r="Y110" i="6"/>
  <c r="S100" i="6"/>
  <c r="S101" i="6"/>
  <c r="S102" i="6"/>
  <c r="S103" i="6"/>
  <c r="S104" i="6"/>
  <c r="S105" i="6"/>
  <c r="S106" i="6"/>
  <c r="S107" i="6"/>
  <c r="S108" i="6"/>
  <c r="S109" i="6"/>
  <c r="S110" i="6"/>
  <c r="M100" i="6"/>
  <c r="M101" i="6"/>
  <c r="M102" i="6"/>
  <c r="M103" i="6"/>
  <c r="M104" i="6"/>
  <c r="M105" i="6"/>
  <c r="M106" i="6"/>
  <c r="M107" i="6"/>
  <c r="M108" i="6"/>
  <c r="M109" i="6"/>
  <c r="M110" i="6"/>
  <c r="Y99" i="6"/>
  <c r="S99" i="6"/>
  <c r="M99" i="6"/>
  <c r="C117" i="12" l="1"/>
  <c r="C118" i="12"/>
  <c r="C109" i="6"/>
  <c r="C108" i="6"/>
  <c r="C107" i="6"/>
  <c r="C106" i="6"/>
  <c r="C105" i="6"/>
  <c r="C104" i="6"/>
  <c r="C103" i="6"/>
  <c r="C102" i="6"/>
  <c r="C101" i="6"/>
  <c r="C100" i="6"/>
  <c r="C107" i="12"/>
  <c r="C99" i="6"/>
  <c r="C110" i="6"/>
  <c r="P94" i="12"/>
  <c r="O94" i="12"/>
  <c r="N94" i="12"/>
  <c r="M94" i="12"/>
  <c r="L94" i="12"/>
  <c r="K94" i="12"/>
  <c r="J94" i="12"/>
  <c r="I94" i="12"/>
  <c r="C82" i="12"/>
  <c r="Y87" i="6"/>
  <c r="Y88" i="6"/>
  <c r="Y89" i="6"/>
  <c r="Y90" i="6"/>
  <c r="Y91" i="6"/>
  <c r="Y92" i="6"/>
  <c r="Y93" i="6"/>
  <c r="Y94" i="6"/>
  <c r="Y95" i="6"/>
  <c r="Y96" i="6"/>
  <c r="Y97" i="6"/>
  <c r="Y86" i="6"/>
  <c r="S87" i="6"/>
  <c r="S88" i="6"/>
  <c r="S89" i="6"/>
  <c r="S90" i="6"/>
  <c r="S91" i="6"/>
  <c r="S92" i="6"/>
  <c r="S93" i="6"/>
  <c r="S94" i="6"/>
  <c r="S95" i="6"/>
  <c r="S96" i="6"/>
  <c r="S97" i="6"/>
  <c r="S86" i="6"/>
  <c r="M87" i="6"/>
  <c r="M88" i="6"/>
  <c r="M89" i="6"/>
  <c r="M90" i="6"/>
  <c r="M91" i="6"/>
  <c r="M92" i="6"/>
  <c r="M93" i="6"/>
  <c r="M94" i="6"/>
  <c r="M95" i="6"/>
  <c r="M96" i="6"/>
  <c r="M97" i="6"/>
  <c r="M86" i="6"/>
  <c r="C119" i="12" l="1"/>
  <c r="C120" i="12"/>
  <c r="C97" i="6"/>
  <c r="C96" i="6"/>
  <c r="C95" i="6"/>
  <c r="C94" i="6"/>
  <c r="C93" i="6"/>
  <c r="C92" i="6"/>
  <c r="C91" i="6"/>
  <c r="C90" i="6"/>
  <c r="C89" i="6"/>
  <c r="C88" i="6"/>
  <c r="C87" i="6"/>
  <c r="C86" i="6"/>
  <c r="C83" i="12"/>
  <c r="I81" i="12"/>
  <c r="C84" i="12" l="1"/>
  <c r="C85" i="12"/>
  <c r="C70" i="12"/>
  <c r="C71" i="12"/>
  <c r="C72" i="12"/>
  <c r="C73" i="12"/>
  <c r="C74" i="12"/>
  <c r="C75" i="12"/>
  <c r="C76" i="12"/>
  <c r="C77" i="12"/>
  <c r="C78" i="12"/>
  <c r="C79" i="12"/>
  <c r="C80" i="12"/>
  <c r="J81" i="12"/>
  <c r="K81" i="12"/>
  <c r="L81" i="12"/>
  <c r="M81" i="12"/>
  <c r="N81" i="12"/>
  <c r="O81" i="12"/>
  <c r="P81" i="12"/>
  <c r="C86" i="12" l="1"/>
  <c r="C81" i="12"/>
  <c r="C69" i="12"/>
  <c r="Y83" i="6" l="1"/>
  <c r="S83" i="6"/>
  <c r="M83" i="6"/>
  <c r="C83" i="6" s="1"/>
  <c r="Y82" i="6"/>
  <c r="S82" i="6"/>
  <c r="M82" i="6"/>
  <c r="Y81" i="6"/>
  <c r="S81" i="6"/>
  <c r="M81" i="6"/>
  <c r="Y80" i="6"/>
  <c r="S80" i="6"/>
  <c r="M80" i="6"/>
  <c r="C80" i="6" s="1"/>
  <c r="Y79" i="6"/>
  <c r="S79" i="6"/>
  <c r="M79" i="6"/>
  <c r="I79" i="6"/>
  <c r="E79" i="6"/>
  <c r="Y78" i="6"/>
  <c r="S78" i="6"/>
  <c r="M78" i="6"/>
  <c r="I78" i="6"/>
  <c r="E78" i="6" s="1"/>
  <c r="Y77" i="6"/>
  <c r="S77" i="6"/>
  <c r="M77" i="6"/>
  <c r="I77" i="6"/>
  <c r="E77" i="6" s="1"/>
  <c r="Y76" i="6"/>
  <c r="S76" i="6"/>
  <c r="M76" i="6"/>
  <c r="K76" i="6"/>
  <c r="I76" i="6" s="1"/>
  <c r="E76" i="6" s="1"/>
  <c r="Y75" i="6"/>
  <c r="S75" i="6"/>
  <c r="M75" i="6"/>
  <c r="K75" i="6"/>
  <c r="I75" i="6"/>
  <c r="E75" i="6" s="1"/>
  <c r="Y74" i="6"/>
  <c r="S74" i="6"/>
  <c r="M74" i="6"/>
  <c r="I74" i="6"/>
  <c r="G74" i="6"/>
  <c r="E74" i="6" s="1"/>
  <c r="Y73" i="6"/>
  <c r="S73" i="6"/>
  <c r="M73" i="6"/>
  <c r="I73" i="6"/>
  <c r="E73" i="6"/>
  <c r="Y72" i="6"/>
  <c r="S72" i="6"/>
  <c r="M72" i="6"/>
  <c r="D72" i="6" s="1"/>
  <c r="I72" i="6"/>
  <c r="E72" i="6"/>
  <c r="C87" i="12" l="1"/>
  <c r="C77" i="6"/>
  <c r="C76" i="6"/>
  <c r="C75" i="6"/>
  <c r="D75" i="6"/>
  <c r="D73" i="6"/>
  <c r="C82" i="6"/>
  <c r="C81" i="6"/>
  <c r="C73" i="6"/>
  <c r="C78" i="6"/>
  <c r="D74" i="6"/>
  <c r="C74" i="6"/>
  <c r="D76" i="6"/>
  <c r="C72" i="6"/>
  <c r="D77" i="6"/>
  <c r="D78" i="6"/>
  <c r="D79" i="6"/>
  <c r="C79" i="6"/>
  <c r="P65" i="12"/>
  <c r="C88" i="12" l="1"/>
  <c r="S61" i="6"/>
  <c r="S62" i="6"/>
  <c r="S63" i="6"/>
  <c r="S64" i="6"/>
  <c r="S65" i="6"/>
  <c r="S66" i="6"/>
  <c r="S67" i="6"/>
  <c r="S68" i="6"/>
  <c r="C89" i="12" l="1"/>
  <c r="C90" i="12"/>
  <c r="P58" i="12"/>
  <c r="J68" i="12" l="1"/>
  <c r="K68" i="12"/>
  <c r="L68" i="12"/>
  <c r="M68" i="12"/>
  <c r="N68" i="12"/>
  <c r="O68" i="12"/>
  <c r="P68" i="12"/>
  <c r="I68" i="12"/>
  <c r="Y70" i="6"/>
  <c r="S70" i="6"/>
  <c r="M70" i="6"/>
  <c r="C70" i="6"/>
  <c r="Y69" i="6"/>
  <c r="S69" i="6"/>
  <c r="M69" i="6"/>
  <c r="C69" i="6" s="1"/>
  <c r="Y68" i="6"/>
  <c r="M68" i="6"/>
  <c r="C68" i="6"/>
  <c r="Y67" i="6"/>
  <c r="C67" i="6" s="1"/>
  <c r="M67" i="6"/>
  <c r="Y66" i="6"/>
  <c r="M66" i="6"/>
  <c r="C66" i="6" s="1"/>
  <c r="I66" i="6"/>
  <c r="E66" i="6" s="1"/>
  <c r="Y65" i="6"/>
  <c r="M65" i="6"/>
  <c r="I65" i="6"/>
  <c r="E65" i="6" s="1"/>
  <c r="Y64" i="6"/>
  <c r="M64" i="6"/>
  <c r="I64" i="6"/>
  <c r="E64" i="6" s="1"/>
  <c r="Y63" i="6"/>
  <c r="M63" i="6"/>
  <c r="K63" i="6"/>
  <c r="I63" i="6" s="1"/>
  <c r="E63" i="6" s="1"/>
  <c r="Y62" i="6"/>
  <c r="M62" i="6"/>
  <c r="K62" i="6"/>
  <c r="I62" i="6" s="1"/>
  <c r="E62" i="6" s="1"/>
  <c r="D62" i="6" s="1"/>
  <c r="Y61" i="6"/>
  <c r="M61" i="6"/>
  <c r="I61" i="6"/>
  <c r="G61" i="6"/>
  <c r="E61" i="6"/>
  <c r="D61" i="6" s="1"/>
  <c r="Y60" i="6"/>
  <c r="S60" i="6"/>
  <c r="M60" i="6"/>
  <c r="I60" i="6"/>
  <c r="E60" i="6" s="1"/>
  <c r="Y59" i="6"/>
  <c r="S59" i="6"/>
  <c r="M59" i="6"/>
  <c r="I59" i="6"/>
  <c r="E59" i="6" s="1"/>
  <c r="C91" i="12" l="1"/>
  <c r="D64" i="6"/>
  <c r="D66" i="6"/>
  <c r="C64" i="6"/>
  <c r="D63" i="6"/>
  <c r="C60" i="6"/>
  <c r="D60" i="6"/>
  <c r="D59" i="6"/>
  <c r="C61" i="6"/>
  <c r="C62" i="6"/>
  <c r="C63" i="6"/>
  <c r="C59" i="6"/>
  <c r="D65" i="6"/>
  <c r="C65" i="6"/>
  <c r="D68" i="12"/>
  <c r="E68" i="12"/>
  <c r="F68" i="12"/>
  <c r="G68" i="12"/>
  <c r="H68" i="12"/>
  <c r="C68" i="12"/>
  <c r="C52" i="12"/>
  <c r="C53" i="12"/>
  <c r="C54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92" i="12" l="1"/>
  <c r="C51" i="12"/>
  <c r="C94" i="12" l="1"/>
  <c r="C93" i="12"/>
  <c r="O55" i="12"/>
  <c r="S48" i="6" l="1"/>
  <c r="S49" i="6"/>
  <c r="K49" i="6"/>
  <c r="I49" i="6" s="1"/>
  <c r="E49" i="6" s="1"/>
  <c r="M49" i="6"/>
  <c r="Y49" i="6"/>
  <c r="D49" i="6" l="1"/>
  <c r="Y47" i="6"/>
  <c r="P55" i="12" l="1"/>
  <c r="N55" i="12"/>
  <c r="M55" i="12"/>
  <c r="L55" i="12"/>
  <c r="K55" i="12"/>
  <c r="J55" i="12"/>
  <c r="I55" i="12"/>
  <c r="H55" i="12"/>
  <c r="G55" i="12"/>
  <c r="B55" i="12"/>
  <c r="F50" i="12"/>
  <c r="E50" i="12" s="1"/>
  <c r="D50" i="12" s="1"/>
  <c r="C50" i="12"/>
  <c r="F49" i="12"/>
  <c r="E49" i="12" s="1"/>
  <c r="D49" i="12" s="1"/>
  <c r="C49" i="12"/>
  <c r="F48" i="12"/>
  <c r="E48" i="12" s="1"/>
  <c r="D48" i="12" s="1"/>
  <c r="C48" i="12"/>
  <c r="F47" i="12"/>
  <c r="E47" i="12" s="1"/>
  <c r="D47" i="12" s="1"/>
  <c r="C47" i="12"/>
  <c r="F46" i="12"/>
  <c r="E46" i="12" s="1"/>
  <c r="D46" i="12" s="1"/>
  <c r="C46" i="12"/>
  <c r="F45" i="12"/>
  <c r="E45" i="12" s="1"/>
  <c r="D45" i="12" s="1"/>
  <c r="C45" i="12"/>
  <c r="F44" i="12"/>
  <c r="E44" i="12" s="1"/>
  <c r="D44" i="12" s="1"/>
  <c r="C44" i="12"/>
  <c r="F43" i="12"/>
  <c r="E43" i="12" s="1"/>
  <c r="D43" i="12" s="1"/>
  <c r="C43" i="12"/>
  <c r="Y56" i="6"/>
  <c r="S56" i="6"/>
  <c r="M56" i="6"/>
  <c r="Y55" i="6"/>
  <c r="S55" i="6"/>
  <c r="M55" i="6"/>
  <c r="Y54" i="6"/>
  <c r="S54" i="6"/>
  <c r="M54" i="6"/>
  <c r="Y53" i="6"/>
  <c r="S53" i="6"/>
  <c r="M53" i="6"/>
  <c r="Y52" i="6"/>
  <c r="S52" i="6"/>
  <c r="M52" i="6"/>
  <c r="I52" i="6"/>
  <c r="E52" i="6" s="1"/>
  <c r="Y51" i="6"/>
  <c r="S51" i="6"/>
  <c r="M51" i="6"/>
  <c r="I51" i="6"/>
  <c r="E51" i="6"/>
  <c r="Y50" i="6"/>
  <c r="S50" i="6"/>
  <c r="M50" i="6"/>
  <c r="I50" i="6"/>
  <c r="E50" i="6" s="1"/>
  <c r="C49" i="6"/>
  <c r="Y48" i="6"/>
  <c r="M48" i="6"/>
  <c r="K48" i="6"/>
  <c r="I48" i="6"/>
  <c r="E48" i="6" s="1"/>
  <c r="S47" i="6"/>
  <c r="M47" i="6"/>
  <c r="I47" i="6"/>
  <c r="G47" i="6"/>
  <c r="E47" i="6" s="1"/>
  <c r="Y46" i="6"/>
  <c r="S46" i="6"/>
  <c r="M46" i="6"/>
  <c r="I46" i="6"/>
  <c r="E46" i="6" s="1"/>
  <c r="Y45" i="6"/>
  <c r="S45" i="6"/>
  <c r="M45" i="6"/>
  <c r="I45" i="6"/>
  <c r="E45" i="6" s="1"/>
  <c r="M43" i="6"/>
  <c r="C55" i="12" l="1"/>
  <c r="C54" i="6"/>
  <c r="D52" i="6"/>
  <c r="C51" i="6"/>
  <c r="D48" i="6"/>
  <c r="F55" i="12"/>
  <c r="E55" i="12" s="1"/>
  <c r="D55" i="12" s="1"/>
  <c r="C47" i="6"/>
  <c r="C48" i="6"/>
  <c r="C45" i="6"/>
  <c r="C50" i="6"/>
  <c r="D45" i="6"/>
  <c r="D50" i="6"/>
  <c r="C53" i="6"/>
  <c r="D46" i="6"/>
  <c r="C46" i="6"/>
  <c r="C52" i="6"/>
  <c r="C56" i="6"/>
  <c r="D47" i="6"/>
  <c r="D51" i="6"/>
  <c r="C55" i="6"/>
  <c r="M42" i="6"/>
  <c r="S42" i="6"/>
  <c r="M42" i="12" l="1"/>
  <c r="K42" i="12"/>
  <c r="M29" i="12" l="1"/>
  <c r="M16" i="12" l="1"/>
  <c r="M40" i="6" l="1"/>
  <c r="M41" i="6"/>
  <c r="I33" i="6"/>
  <c r="E33" i="6" s="1"/>
  <c r="M33" i="6"/>
  <c r="G34" i="6"/>
  <c r="E34" i="6" s="1"/>
  <c r="D34" i="6" s="1"/>
  <c r="I34" i="6"/>
  <c r="M34" i="6"/>
  <c r="K35" i="6"/>
  <c r="I35" i="6" s="1"/>
  <c r="E35" i="6" s="1"/>
  <c r="M35" i="6"/>
  <c r="K36" i="6"/>
  <c r="I36" i="6" s="1"/>
  <c r="E36" i="6" s="1"/>
  <c r="D36" i="6" s="1"/>
  <c r="M36" i="6"/>
  <c r="I37" i="6"/>
  <c r="E37" i="6" s="1"/>
  <c r="D37" i="6" s="1"/>
  <c r="M37" i="6"/>
  <c r="I38" i="6"/>
  <c r="E38" i="6" s="1"/>
  <c r="M38" i="6"/>
  <c r="E39" i="6"/>
  <c r="D39" i="6" s="1"/>
  <c r="I39" i="6"/>
  <c r="M39" i="6"/>
  <c r="M32" i="6"/>
  <c r="D38" i="6" l="1"/>
  <c r="D35" i="6"/>
  <c r="D33" i="6"/>
  <c r="M7" i="6"/>
  <c r="M6" i="6" l="1"/>
  <c r="K29" i="12" l="1"/>
  <c r="K16" i="12"/>
  <c r="Y40" i="6"/>
  <c r="Y41" i="6"/>
  <c r="Y42" i="6"/>
  <c r="Y43" i="6"/>
  <c r="S40" i="6"/>
  <c r="C40" i="6" s="1"/>
  <c r="S41" i="6"/>
  <c r="C41" i="6" s="1"/>
  <c r="S43" i="6"/>
  <c r="I18" i="6"/>
  <c r="E18" i="6" s="1"/>
  <c r="M18" i="6"/>
  <c r="S18" i="6"/>
  <c r="Y18" i="6"/>
  <c r="C18" i="6" l="1"/>
  <c r="D18" i="6"/>
  <c r="C41" i="12"/>
  <c r="C40" i="12"/>
  <c r="C39" i="12"/>
  <c r="C38" i="12"/>
  <c r="C43" i="6"/>
  <c r="C42" i="6"/>
  <c r="Y39" i="6"/>
  <c r="Y38" i="6"/>
  <c r="Y37" i="6"/>
  <c r="Y36" i="6"/>
  <c r="Y35" i="6"/>
  <c r="Y34" i="6"/>
  <c r="Y33" i="6"/>
  <c r="Y32" i="6"/>
  <c r="Y29" i="6"/>
  <c r="Y28" i="6"/>
  <c r="Y27" i="6"/>
  <c r="Y26" i="6"/>
  <c r="Y25" i="6"/>
  <c r="Y24" i="6"/>
  <c r="Y23" i="6"/>
  <c r="Y22" i="6"/>
  <c r="Y21" i="6"/>
  <c r="Y20" i="6"/>
  <c r="Y19" i="6"/>
  <c r="Y17" i="6"/>
  <c r="Y16" i="6"/>
  <c r="Y15" i="6"/>
  <c r="Y14" i="6"/>
  <c r="Y13" i="6"/>
  <c r="Y12" i="6"/>
  <c r="Y11" i="6"/>
  <c r="Y10" i="6"/>
  <c r="Y9" i="6"/>
  <c r="Y8" i="6"/>
  <c r="Y7" i="6"/>
  <c r="Y6" i="6"/>
  <c r="S39" i="6"/>
  <c r="C39" i="6" s="1"/>
  <c r="S38" i="6"/>
  <c r="S37" i="6"/>
  <c r="S36" i="6"/>
  <c r="S35" i="6"/>
  <c r="C35" i="6" s="1"/>
  <c r="S34" i="6"/>
  <c r="S33" i="6"/>
  <c r="S32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C6" i="6" s="1"/>
  <c r="C36" i="6" l="1"/>
  <c r="C33" i="6"/>
  <c r="C37" i="6"/>
  <c r="C34" i="6"/>
  <c r="C38" i="6"/>
  <c r="Y30" i="6"/>
  <c r="I42" i="12" l="1"/>
  <c r="H42" i="12"/>
  <c r="G42" i="12"/>
  <c r="P42" i="12" l="1"/>
  <c r="O42" i="12"/>
  <c r="N42" i="12"/>
  <c r="L42" i="12"/>
  <c r="J42" i="12"/>
  <c r="F42" i="12" s="1"/>
  <c r="E42" i="12" l="1"/>
  <c r="C42" i="12"/>
  <c r="C37" i="12"/>
  <c r="C36" i="12" l="1"/>
  <c r="F37" i="12"/>
  <c r="F36" i="12"/>
  <c r="E37" i="12" l="1"/>
  <c r="D37" i="12" s="1"/>
  <c r="E36" i="12" l="1"/>
  <c r="D36" i="12" s="1"/>
  <c r="C35" i="12"/>
  <c r="F35" i="12"/>
  <c r="F31" i="12" l="1"/>
  <c r="F32" i="12"/>
  <c r="E32" i="12" s="1"/>
  <c r="F33" i="12"/>
  <c r="F34" i="12"/>
  <c r="E34" i="12" s="1"/>
  <c r="E35" i="12"/>
  <c r="F30" i="12"/>
  <c r="E30" i="12" s="1"/>
  <c r="C33" i="12"/>
  <c r="C34" i="12"/>
  <c r="E31" i="12" l="1"/>
  <c r="D31" i="12" s="1"/>
  <c r="E33" i="12"/>
  <c r="D30" i="12"/>
  <c r="D34" i="12"/>
  <c r="D42" i="12"/>
  <c r="I16" i="6"/>
  <c r="D35" i="12" l="1"/>
  <c r="I32" i="6" l="1"/>
  <c r="E32" i="6" l="1"/>
  <c r="D33" i="12" l="1"/>
  <c r="I30" i="6" l="1"/>
  <c r="I29" i="6"/>
  <c r="D32" i="12" l="1"/>
  <c r="C32" i="12"/>
  <c r="C30" i="12" l="1"/>
  <c r="C31" i="12" l="1"/>
  <c r="B42" i="12" l="1"/>
  <c r="M21" i="6"/>
  <c r="C21" i="6" s="1"/>
  <c r="I20" i="6"/>
  <c r="I26" i="6"/>
  <c r="I25" i="6"/>
  <c r="D32" i="6" l="1"/>
  <c r="C32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D20" i="6" s="1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8" i="6" l="1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E30" i="6" l="1"/>
  <c r="D30" i="6" s="1"/>
  <c r="P29" i="12"/>
  <c r="O29" i="12"/>
  <c r="N29" i="12"/>
  <c r="L29" i="12"/>
  <c r="I29" i="12"/>
  <c r="H29" i="12"/>
  <c r="C27" i="12"/>
  <c r="C28" i="12" l="1"/>
  <c r="F25" i="12"/>
  <c r="C25" i="12"/>
  <c r="J29" i="12"/>
  <c r="G28" i="12"/>
  <c r="G29" i="12" s="1"/>
  <c r="C29" i="12" l="1"/>
  <c r="F29" i="12"/>
  <c r="E29" i="12" s="1"/>
  <c r="D29" i="12" s="1"/>
  <c r="F27" i="12"/>
  <c r="P16" i="12"/>
  <c r="O16" i="12"/>
  <c r="N16" i="12"/>
  <c r="L16" i="12"/>
  <c r="C4" i="12"/>
  <c r="J16" i="12"/>
  <c r="I16" i="12"/>
  <c r="H16" i="12"/>
  <c r="G16" i="12"/>
  <c r="G17" i="6"/>
  <c r="C16" i="12" l="1"/>
  <c r="F16" i="12"/>
  <c r="C18" i="12" l="1"/>
  <c r="C19" i="12"/>
  <c r="C20" i="12"/>
  <c r="C21" i="12"/>
  <c r="C22" i="12"/>
  <c r="C23" i="12"/>
  <c r="C24" i="12"/>
  <c r="C26" i="12"/>
  <c r="C17" i="12"/>
  <c r="E27" i="12"/>
  <c r="F18" i="12"/>
  <c r="F19" i="12"/>
  <c r="F20" i="12"/>
  <c r="F21" i="12"/>
  <c r="F22" i="12"/>
  <c r="F23" i="12"/>
  <c r="F24" i="12"/>
  <c r="F26" i="12"/>
  <c r="F17" i="12"/>
  <c r="D27" i="12" l="1"/>
  <c r="E20" i="12"/>
  <c r="D20" i="12" s="1"/>
  <c r="E26" i="12"/>
  <c r="D26" i="12" s="1"/>
  <c r="E18" i="12"/>
  <c r="D18" i="12" s="1"/>
  <c r="E22" i="12"/>
  <c r="D22" i="12" s="1"/>
  <c r="E24" i="12"/>
  <c r="D24" i="12" s="1"/>
  <c r="E23" i="12"/>
  <c r="D23" i="12" s="1"/>
  <c r="E17" i="12"/>
  <c r="D17" i="12" s="1"/>
  <c r="E19" i="12"/>
  <c r="D19" i="12" s="1"/>
  <c r="E21" i="12"/>
  <c r="D21" i="12" s="1"/>
  <c r="B16" i="12" l="1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5" i="6"/>
  <c r="N5" i="6"/>
  <c r="O5" i="6"/>
  <c r="P5" i="6"/>
  <c r="Q5" i="6"/>
  <c r="R5" i="6"/>
  <c r="D5" i="6"/>
  <c r="E5" i="6"/>
  <c r="C5" i="6"/>
  <c r="A1" i="6" l="1"/>
  <c r="C15" i="12" l="1"/>
  <c r="F15" i="12"/>
  <c r="C14" i="12"/>
  <c r="F14" i="12"/>
  <c r="C13" i="12"/>
  <c r="F13" i="12"/>
  <c r="C12" i="12"/>
  <c r="F12" i="12"/>
  <c r="C11" i="12"/>
  <c r="F11" i="12"/>
  <c r="C10" i="12"/>
  <c r="F10" i="12"/>
  <c r="C9" i="12"/>
  <c r="F9" i="12"/>
  <c r="C8" i="12"/>
  <c r="F8" i="12"/>
  <c r="C7" i="12"/>
  <c r="F7" i="12"/>
  <c r="C6" i="12"/>
  <c r="F6" i="12"/>
  <c r="C5" i="12"/>
  <c r="F5" i="12"/>
  <c r="F4" i="12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C7" i="6"/>
  <c r="I7" i="6"/>
  <c r="E7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E4" i="12"/>
  <c r="D4" i="12" s="1"/>
  <c r="E6" i="12"/>
  <c r="D6" i="12" s="1"/>
  <c r="E9" i="12"/>
  <c r="D9" i="12" s="1"/>
  <c r="E11" i="12"/>
  <c r="D11" i="12" s="1"/>
  <c r="E12" i="12"/>
  <c r="D12" i="12" s="1"/>
  <c r="E14" i="12"/>
  <c r="D14" i="12" s="1"/>
  <c r="E7" i="12"/>
  <c r="E8" i="12"/>
  <c r="D8" i="12" s="1"/>
  <c r="E13" i="12"/>
  <c r="E5" i="12"/>
  <c r="E10" i="12"/>
  <c r="E15" i="12"/>
  <c r="E16" i="12"/>
  <c r="D16" i="12" s="1"/>
  <c r="D27" i="6" l="1"/>
  <c r="C27" i="6"/>
  <c r="D5" i="12"/>
  <c r="D13" i="12"/>
  <c r="D15" i="12"/>
  <c r="D10" i="12"/>
  <c r="D7" i="12"/>
  <c r="F28" i="12"/>
  <c r="E28" i="12" l="1"/>
  <c r="D28" i="12" s="1"/>
  <c r="E25" i="12"/>
  <c r="D25" i="12" s="1"/>
</calcChain>
</file>

<file path=xl/comments1.xml><?xml version="1.0" encoding="utf-8"?>
<comments xmlns="http://schemas.openxmlformats.org/spreadsheetml/2006/main">
  <authors>
    <author>Zekije Tosuni</author>
  </authors>
  <commentList>
    <comment ref="P58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gjobat e gjykates 16305</t>
        </r>
      </text>
    </comment>
    <comment ref="P67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dhjetori+gjobat prej 4831.70€</t>
        </r>
      </text>
    </comment>
    <comment ref="O95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20384.00 kthim I mjeteve</t>
        </r>
      </text>
    </comment>
  </commentList>
</comments>
</file>

<file path=xl/sharedStrings.xml><?xml version="1.0" encoding="utf-8"?>
<sst xmlns="http://schemas.openxmlformats.org/spreadsheetml/2006/main" count="1165" uniqueCount="906">
  <si>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</si>
  <si>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</si>
  <si>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</si>
  <si>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</si>
  <si>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</si>
  <si>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</si>
  <si>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</si>
  <si>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</si>
  <si>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</si>
  <si>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</si>
  <si>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</si>
  <si>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</si>
  <si>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</si>
  <si>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</si>
  <si>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</si>
  <si>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</si>
  <si>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</si>
  <si>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</si>
  <si>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</si>
  <si>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</si>
  <si>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</si>
  <si>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</si>
  <si>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</si>
  <si>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</si>
  <si>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</si>
  <si>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</si>
  <si>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</si>
  <si>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</si>
  <si>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</si>
  <si>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</si>
  <si>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</si>
  <si>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</si>
  <si>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</si>
  <si>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</si>
  <si>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</si>
  <si>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</si>
  <si>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</si>
  <si>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</si>
  <si>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</si>
  <si>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</si>
  <si>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</si>
  <si>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</si>
  <si>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</si>
  <si>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</si>
  <si>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</si>
  <si>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</si>
  <si>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</si>
  <si>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</si>
  <si>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</si>
  <si>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</si>
  <si>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</si>
  <si>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</si>
  <si>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</si>
  <si>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</si>
  <si>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</si>
  <si>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</si>
  <si>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</si>
  <si>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</si>
  <si>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</si>
  <si>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</si>
  <si>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</si>
  <si>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</si>
  <si>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</si>
  <si>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</si>
  <si>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</si>
  <si>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</si>
  <si>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</si>
  <si>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</si>
  <si>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</si>
  <si>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</si>
  <si>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</si>
  <si>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</si>
  <si>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</si>
  <si>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</si>
  <si>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</si>
  <si>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</si>
  <si>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</si>
  <si>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</si>
  <si>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</si>
  <si>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</si>
  <si>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</si>
  <si>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</si>
  <si>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</si>
  <si>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</si>
  <si>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</si>
  <si>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</si>
  <si>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</si>
  <si>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</si>
  <si>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</si>
  <si>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</si>
  <si>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</si>
  <si>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</si>
  <si>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</si>
  <si>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</si>
  <si>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</si>
  <si>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</si>
  <si>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</si>
  <si>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</si>
  <si>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</si>
  <si>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</si>
  <si>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</si>
  <si>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</si>
  <si>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</si>
  <si>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</si>
  <si>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</si>
  <si>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</si>
  <si>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</si>
  <si>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</si>
  <si>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</si>
  <si>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</si>
  <si>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</si>
  <si>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</si>
  <si>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</si>
  <si>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</si>
  <si>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</si>
  <si>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</si>
  <si>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</si>
  <si>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</si>
  <si>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</si>
  <si>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</si>
  <si>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</si>
  <si>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</si>
  <si>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</si>
  <si>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</si>
  <si>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</si>
  <si>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</si>
  <si>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</si>
  <si>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</si>
  <si>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</si>
  <si>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</si>
  <si>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</si>
  <si>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</si>
  <si>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</si>
  <si>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</si>
  <si>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</si>
  <si>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</si>
  <si>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</si>
  <si>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</si>
  <si>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</si>
  <si>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</si>
  <si>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</si>
  <si>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</si>
  <si>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</si>
  <si>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</si>
  <si>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</si>
  <si>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</si>
  <si>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</si>
  <si>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</si>
  <si>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</si>
  <si>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</si>
  <si>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</si>
  <si>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</si>
  <si>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</si>
  <si>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</si>
  <si>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</si>
  <si>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</si>
  <si>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</si>
  <si>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</si>
  <si>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</si>
  <si>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</si>
  <si>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</si>
  <si>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</si>
  <si>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</si>
  <si>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</si>
  <si>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</si>
  <si>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</si>
  <si>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</si>
  <si>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</si>
  <si>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</si>
  <si>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</si>
  <si>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</si>
  <si>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</si>
  <si>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</si>
  <si>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</si>
  <si>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</si>
  <si>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</si>
  <si>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</si>
  <si>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</si>
  <si>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</si>
  <si>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</si>
  <si>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</si>
  <si>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</si>
  <si>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</si>
  <si>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</si>
  <si>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</si>
  <si>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</si>
  <si>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</si>
  <si>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</si>
  <si>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</si>
  <si>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</si>
  <si>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</si>
  <si>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</si>
  <si>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</si>
  <si>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</si>
  <si>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</si>
  <si>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</si>
  <si>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</si>
  <si>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</si>
  <si>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</si>
  <si>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</si>
  <si>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</si>
  <si>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</si>
  <si>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</si>
  <si>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</si>
  <si>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</si>
  <si>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</si>
  <si>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</si>
  <si>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</si>
  <si>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</si>
  <si>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</si>
  <si>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</si>
  <si>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</si>
  <si>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</si>
  <si>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</si>
  <si>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</si>
  <si>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</si>
  <si>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</si>
  <si>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</si>
  <si>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</si>
  <si>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</si>
  <si>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</si>
  <si>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</si>
  <si>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</si>
  <si>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</si>
  <si>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</si>
  <si>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</si>
  <si>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</si>
  <si>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</si>
  <si>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</si>
  <si>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</si>
  <si>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</si>
  <si>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</si>
  <si>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</si>
  <si>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</si>
  <si>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</si>
  <si>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</si>
  <si>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</si>
  <si>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</si>
  <si>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</si>
  <si>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</si>
  <si>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</si>
  <si>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</si>
  <si>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</si>
  <si>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</si>
  <si>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</si>
  <si>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</si>
  <si>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</si>
  <si>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</si>
  <si>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</si>
  <si>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</si>
  <si>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</si>
  <si>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</si>
  <si>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</si>
  <si>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</si>
  <si>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</si>
  <si>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</si>
  <si>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</si>
  <si>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</si>
  <si>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</si>
  <si>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</si>
  <si>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</si>
  <si>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</si>
  <si>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</si>
  <si>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</si>
  <si>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</si>
  <si>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</si>
  <si>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</si>
  <si>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</si>
  <si>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</si>
  <si>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</si>
  <si>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</si>
  <si>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</si>
  <si>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</si>
  <si>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</si>
  <si>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</si>
  <si>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</si>
  <si>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</si>
  <si>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</si>
  <si>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</si>
  <si>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</si>
  <si>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</si>
  <si>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</si>
  <si>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</si>
  <si>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</si>
  <si>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</si>
  <si>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</si>
  <si>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</si>
  <si>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</si>
  <si>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</si>
  <si>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</si>
  <si>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</si>
  <si>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</si>
  <si>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</si>
  <si>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</si>
  <si>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</si>
  <si>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</si>
  <si>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</si>
  <si>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</si>
  <si>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</si>
  <si>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</si>
  <si>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</si>
  <si>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</si>
  <si>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</si>
  <si>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</si>
  <si>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</si>
  <si>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</si>
  <si>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</si>
  <si>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</si>
  <si>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</si>
  <si>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</si>
  <si>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</si>
  <si>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</si>
  <si>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</si>
  <si>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</si>
  <si>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</si>
  <si>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</si>
  <si>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</si>
  <si>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</si>
  <si>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</si>
  <si>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</si>
  <si>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</si>
  <si>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</si>
  <si>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</si>
  <si>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</si>
  <si>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</si>
  <si>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</si>
  <si>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</si>
  <si>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</si>
  <si>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</si>
  <si>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</si>
  <si>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</si>
  <si>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</si>
  <si>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</si>
  <si>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</si>
  <si>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</si>
  <si>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</si>
  <si>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</si>
  <si>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</si>
  <si>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</si>
  <si>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</si>
  <si>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</si>
  <si>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</si>
  <si>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</si>
  <si>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</si>
  <si>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</si>
  <si>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</si>
  <si>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</si>
  <si>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</si>
  <si>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</si>
  <si>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</si>
  <si>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</si>
  <si>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</si>
  <si>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</si>
  <si>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</si>
  <si>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</si>
  <si>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</si>
  <si>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</si>
  <si>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</si>
  <si>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</si>
  <si>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</si>
  <si>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</si>
  <si>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</si>
  <si>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</si>
  <si>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</si>
  <si>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</si>
  <si>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</si>
  <si>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</si>
  <si>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</si>
  <si>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</si>
  <si>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</si>
  <si>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</si>
  <si>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</si>
  <si>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</si>
  <si>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</si>
  <si>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</si>
  <si>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</si>
  <si>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</si>
  <si>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</si>
  <si>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</si>
  <si>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</si>
  <si>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</si>
  <si>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</si>
  <si>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</si>
  <si>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</si>
  <si>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</si>
  <si>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</si>
  <si>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</si>
  <si>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</si>
  <si>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</si>
  <si>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</si>
  <si>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</si>
  <si>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</si>
  <si>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</si>
  <si>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</si>
  <si>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</si>
  <si>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</si>
  <si>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</si>
  <si>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</si>
  <si>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</si>
  <si>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</si>
  <si>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</si>
  <si>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</si>
  <si>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</si>
  <si>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</si>
  <si>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</si>
  <si>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</si>
  <si>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</si>
  <si>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</si>
  <si>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</si>
  <si>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</si>
  <si>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</si>
  <si>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</si>
  <si>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</si>
  <si>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</si>
  <si>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</si>
  <si>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</si>
  <si>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</si>
  <si>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</si>
  <si>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</si>
  <si>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</si>
  <si>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</si>
  <si>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</si>
  <si>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</si>
  <si>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</si>
  <si>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</si>
  <si>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</si>
  <si>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</si>
  <si>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</si>
  <si>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</si>
  <si>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</si>
  <si>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</si>
  <si>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</si>
  <si>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</si>
  <si>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</si>
  <si>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</si>
  <si>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</si>
  <si>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</si>
  <si>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</si>
  <si>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</si>
  <si>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</si>
  <si>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</si>
  <si>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</si>
  <si>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</si>
  <si>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</si>
  <si>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</si>
  <si>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</si>
  <si>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</si>
  <si>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</si>
  <si>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</si>
  <si>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</si>
  <si>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</si>
  <si>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</si>
  <si>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</si>
  <si>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</si>
  <si>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</si>
  <si>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</si>
  <si>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</si>
  <si>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</si>
  <si>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</si>
  <si>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</si>
  <si>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</si>
  <si>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</si>
  <si>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</si>
  <si>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</si>
  <si>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</si>
  <si>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</si>
  <si>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</si>
  <si>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</si>
  <si>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</si>
  <si>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</si>
  <si>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</si>
  <si>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</si>
  <si>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</si>
  <si>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</si>
  <si>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</si>
  <si>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</si>
  <si>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</si>
  <si>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</si>
  <si>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</si>
  <si>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</si>
  <si>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</si>
  <si>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</si>
  <si>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</si>
  <si>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</si>
  <si>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</si>
  <si>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</si>
  <si>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</si>
  <si>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</si>
  <si>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</si>
  <si>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</si>
  <si>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</si>
  <si>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</si>
  <si>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</si>
  <si>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</si>
  <si>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</si>
  <si>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</si>
  <si>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</si>
  <si>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</si>
  <si>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</si>
  <si>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</si>
  <si>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</si>
  <si>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</si>
  <si>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</si>
  <si>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</si>
  <si>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</si>
  <si>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</si>
  <si>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</si>
  <si>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</si>
  <si>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</si>
  <si>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</si>
  <si>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</si>
  <si>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</si>
  <si>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</si>
  <si>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</si>
  <si>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</si>
  <si>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</si>
  <si>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</si>
  <si>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</si>
  <si>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</si>
  <si>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</si>
  <si>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</si>
  <si>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</si>
  <si>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</si>
  <si>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</si>
  <si>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</si>
  <si>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</si>
  <si>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</si>
  <si>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</si>
  <si>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</si>
  <si>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</si>
  <si>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</si>
  <si>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</si>
  <si>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</si>
  <si>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</si>
  <si>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</si>
  <si>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</si>
  <si>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</si>
  <si>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</si>
  <si>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</si>
  <si>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</si>
  <si>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</si>
  <si>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</si>
  <si>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</si>
  <si>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</si>
  <si>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</si>
  <si>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</si>
  <si>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</si>
  <si>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</si>
  <si>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</si>
  <si>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</si>
  <si>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</si>
  <si>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</si>
  <si>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</si>
  <si>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</si>
  <si>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</si>
  <si>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</si>
  <si>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</si>
  <si>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</si>
  <si>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</si>
  <si>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</si>
  <si>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</si>
  <si>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</si>
  <si>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</si>
  <si>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</si>
  <si>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</si>
  <si>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</si>
  <si>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</si>
  <si>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</si>
  <si>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</si>
  <si>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</si>
  <si>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</si>
  <si>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</si>
  <si>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</si>
  <si>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</si>
  <si>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</si>
  <si>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</si>
  <si>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</si>
  <si>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</si>
  <si>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</si>
  <si>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</si>
  <si>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</si>
  <si>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</si>
  <si>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</si>
  <si>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</si>
  <si>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</si>
  <si>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</si>
  <si>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</si>
  <si>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</si>
  <si>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</si>
  <si>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</si>
  <si>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</si>
  <si>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</si>
  <si>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</si>
  <si>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</si>
  <si>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</si>
  <si>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</si>
  <si>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</si>
  <si>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</si>
  <si>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</si>
  <si>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</si>
  <si>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</si>
  <si>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</si>
  <si>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</si>
  <si>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</si>
  <si>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</si>
  <si>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</si>
  <si>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</si>
  <si>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</si>
  <si>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</si>
  <si>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</si>
  <si>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</si>
  <si>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</si>
  <si>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</si>
  <si>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</si>
  <si>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</si>
  <si>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</si>
  <si>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</si>
  <si>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</si>
  <si>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</si>
  <si>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</si>
  <si>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</si>
  <si>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</si>
  <si>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</si>
  <si>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</si>
  <si>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</si>
  <si>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</si>
  <si>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</si>
  <si>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</si>
  <si>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</si>
  <si>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</si>
  <si>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</si>
  <si>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</si>
  <si>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</si>
  <si>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</si>
  <si>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</si>
  <si>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</si>
  <si>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</si>
  <si>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</si>
  <si>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</si>
  <si>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</si>
  <si>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</si>
  <si>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</si>
  <si>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</si>
  <si>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</si>
  <si>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</si>
  <si>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</si>
  <si>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</si>
  <si>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</si>
  <si>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</si>
  <si>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</si>
  <si>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</si>
  <si>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</si>
  <si>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</si>
  <si>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</si>
  <si>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</si>
  <si>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</si>
  <si>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</si>
  <si>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</si>
  <si>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</si>
  <si>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</si>
  <si>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</si>
  <si>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</si>
  <si>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</si>
  <si>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</si>
  <si>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</si>
  <si>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</si>
  <si>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</si>
  <si>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</si>
  <si>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</si>
  <si>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</si>
  <si>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</si>
  <si>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</si>
  <si>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</si>
  <si>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</si>
  <si>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</si>
  <si>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</si>
  <si>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</si>
  <si>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</si>
  <si>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</si>
  <si>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</si>
  <si>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</si>
  <si>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</si>
  <si>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</si>
  <si>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</si>
  <si>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</si>
  <si>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</si>
  <si>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</si>
  <si>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</si>
  <si>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</si>
  <si>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</si>
  <si>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</si>
  <si>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</si>
  <si>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</si>
  <si>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</si>
  <si>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</si>
  <si>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</si>
  <si>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</si>
  <si>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</si>
  <si>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</si>
  <si>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</si>
  <si>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</si>
  <si>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</si>
  <si>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</si>
  <si>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</si>
  <si>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</si>
  <si>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</si>
  <si>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</si>
  <si>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</si>
  <si>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</si>
  <si>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</si>
  <si>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</si>
  <si>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</si>
  <si>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</si>
  <si>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</si>
  <si>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</si>
  <si>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</si>
  <si>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</si>
  <si>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</si>
  <si>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</si>
  <si>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</si>
  <si>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</si>
  <si>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</si>
  <si>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</si>
  <si>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</si>
  <si>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</si>
  <si>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</si>
  <si>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</si>
  <si>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</si>
  <si>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</si>
  <si>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</si>
  <si>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</si>
  <si>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</si>
  <si>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</si>
  <si>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</si>
  <si>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</si>
  <si>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</si>
  <si>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</si>
  <si>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</si>
  <si>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</si>
  <si>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</si>
  <si>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</si>
  <si>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</si>
  <si>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</si>
  <si>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</si>
  <si>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</si>
  <si>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</si>
  <si>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</si>
  <si>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</si>
  <si>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</si>
  <si>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</si>
  <si>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</si>
  <si>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</si>
  <si>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</si>
  <si>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</si>
  <si>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</si>
  <si>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</si>
  <si>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</si>
  <si>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</si>
  <si>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</si>
  <si>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</si>
  <si>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</si>
  <si>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</si>
  <si>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</si>
  <si>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</si>
  <si>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</si>
  <si>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</si>
  <si>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</si>
  <si>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</si>
  <si>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</si>
  <si>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</si>
  <si>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</si>
  <si>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</si>
  <si>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</si>
  <si>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</si>
  <si>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</si>
  <si>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</si>
  <si>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</si>
  <si>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</si>
  <si>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</si>
  <si>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</si>
  <si>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</si>
  <si>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</si>
  <si>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</si>
  <si>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</si>
  <si>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</si>
  <si>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</si>
  <si>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</si>
  <si>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</si>
  <si>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</si>
  <si>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</si>
  <si>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</si>
  <si>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</si>
  <si>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</si>
  <si>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</si>
  <si>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</si>
  <si>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</si>
  <si>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</si>
  <si>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</si>
  <si>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</si>
  <si>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</si>
  <si>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</si>
  <si>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</si>
  <si>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</si>
  <si>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</si>
  <si>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</si>
  <si>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</si>
  <si>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</si>
  <si>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</si>
  <si>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</si>
  <si>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</si>
  <si>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</si>
  <si>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</si>
  <si>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</si>
  <si>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</si>
  <si>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</si>
  <si>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</si>
  <si>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</si>
  <si>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</si>
  <si>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</si>
  <si>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</si>
  <si>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</si>
  <si>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</si>
  <si>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</si>
  <si>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</si>
  <si>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</si>
  <si>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</si>
  <si>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</si>
  <si>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</si>
  <si>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</si>
  <si>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</si>
  <si>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</si>
  <si>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</si>
  <si>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</si>
  <si>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</si>
  <si>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</si>
  <si>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</si>
  <si>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</si>
  <si>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</si>
  <si>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</si>
  <si>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</si>
  <si>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</si>
  <si>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</si>
  <si>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</si>
  <si>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</si>
  <si>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</si>
  <si>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</si>
  <si>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</si>
  <si>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</si>
  <si>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</si>
  <si>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</si>
  <si>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</si>
  <si>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</si>
  <si>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</si>
  <si>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</si>
  <si>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</si>
  <si>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</si>
  <si>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</si>
  <si>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</si>
  <si>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</si>
  <si>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</si>
  <si>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</si>
  <si>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</si>
  <si>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</si>
  <si>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</si>
  <si>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</si>
  <si>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</si>
  <si>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</si>
  <si>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</si>
  <si>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</si>
  <si>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</si>
  <si>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</si>
  <si>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</si>
  <si>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</si>
  <si>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</si>
  <si>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</si>
  <si>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</si>
  <si>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</si>
  <si>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</si>
  <si>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Janar Shtator</t>
  </si>
  <si>
    <t>Janar Dhjetor</t>
  </si>
  <si>
    <t>Janar Qershor</t>
  </si>
  <si>
    <t>Janar Mars</t>
  </si>
  <si>
    <t>Janar-Janar</t>
  </si>
  <si>
    <t>Janar-Shkurt</t>
  </si>
  <si>
    <t>Janar-Mars</t>
  </si>
  <si>
    <t>Janar-Prill</t>
  </si>
  <si>
    <t>Janar-Maj</t>
  </si>
  <si>
    <t>Janar-Qershor</t>
  </si>
  <si>
    <t>Janar-Korrik</t>
  </si>
  <si>
    <t>Janar-Gusht</t>
  </si>
  <si>
    <t>Janar-Shtator</t>
  </si>
  <si>
    <t>Janar-Tetor</t>
  </si>
  <si>
    <t>Janar-Nëntor</t>
  </si>
  <si>
    <t>Janar-Dhjetor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</si>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</sst>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3" applyBorder="0"/>
  </cellStyleXfs>
  <cellXfs count="20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1" applyFo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25" fillId="2" borderId="18" xfId="0" applyFont="1" applyFill="1" applyBorder="1" applyAlignment="1" applyProtection="1">
      <alignment horizontal="left" vertical="center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5" fillId="2" borderId="18" xfId="0" applyFont="1" applyFill="1" applyBorder="1" applyAlignment="1" applyProtection="1">
      <alignment horizontal="left" vertic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0" fillId="0" borderId="34" xfId="0" applyFont="1" applyBorder="1" applyAlignment="1" applyProtection="1">
      <alignment horizontal="center" vertical="center" wrapText="1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0" fontId="21" fillId="0" borderId="32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43" fontId="0" fillId="2" borderId="0" xfId="1" applyFont="1" applyFill="1" applyProtection="1">
      <protection hidden="1"/>
    </xf>
    <xf numFmtId="43" fontId="0" fillId="2" borderId="0" xfId="1" applyFont="1" applyFill="1" applyAlignment="1" applyProtection="1">
      <alignment horizontal="center"/>
      <protection hidden="1"/>
    </xf>
    <xf numFmtId="43" fontId="0" fillId="2" borderId="18" xfId="1" applyFont="1" applyFill="1" applyBorder="1" applyProtection="1">
      <protection hidden="1"/>
    </xf>
    <xf numFmtId="43" fontId="0" fillId="2" borderId="0" xfId="1" applyFont="1" applyFill="1" applyBorder="1" applyProtection="1">
      <protection hidden="1"/>
    </xf>
    <xf numFmtId="43" fontId="20" fillId="2" borderId="0" xfId="1" applyFont="1" applyFill="1" applyBorder="1" applyAlignment="1" applyProtection="1">
      <alignment horizontal="left" vertical="center"/>
      <protection hidden="1"/>
    </xf>
    <xf numFmtId="43" fontId="17" fillId="2" borderId="15" xfId="1" applyFont="1" applyFill="1" applyBorder="1" applyAlignment="1" applyProtection="1">
      <alignment horizontal="center" wrapText="1"/>
      <protection hidden="1"/>
    </xf>
    <xf numFmtId="43" fontId="17" fillId="2" borderId="15" xfId="1" applyFont="1" applyFill="1" applyBorder="1" applyAlignment="1" applyProtection="1">
      <alignment horizontal="center"/>
      <protection hidden="1"/>
    </xf>
    <xf numFmtId="43" fontId="17" fillId="2" borderId="20" xfId="1" applyFont="1" applyFill="1" applyBorder="1" applyAlignment="1" applyProtection="1">
      <alignment horizontal="center" wrapText="1"/>
      <protection hidden="1"/>
    </xf>
    <xf numFmtId="43" fontId="17" fillId="2" borderId="21" xfId="1" applyFont="1" applyFill="1" applyBorder="1" applyAlignment="1" applyProtection="1">
      <alignment horizontal="center"/>
      <protection hidden="1"/>
    </xf>
    <xf numFmtId="43" fontId="17" fillId="2" borderId="22" xfId="1" applyFont="1" applyFill="1" applyBorder="1" applyAlignment="1" applyProtection="1">
      <alignment horizontal="center"/>
      <protection hidden="1"/>
    </xf>
    <xf numFmtId="43" fontId="17" fillId="2" borderId="17" xfId="1" applyFont="1" applyFill="1" applyBorder="1" applyAlignment="1" applyProtection="1">
      <alignment horizontal="center" wrapText="1"/>
      <protection hidden="1"/>
    </xf>
    <xf numFmtId="43" fontId="17" fillId="2" borderId="14" xfId="1" applyFont="1" applyFill="1" applyBorder="1" applyAlignment="1" applyProtection="1">
      <alignment horizontal="center" wrapText="1"/>
      <protection hidden="1"/>
    </xf>
    <xf numFmtId="43" fontId="17" fillId="2" borderId="24" xfId="1" applyFont="1" applyFill="1" applyBorder="1" applyAlignment="1" applyProtection="1">
      <alignment horizontal="center" wrapText="1"/>
      <protection hidden="1"/>
    </xf>
    <xf numFmtId="43" fontId="0" fillId="0" borderId="10" xfId="1" applyFont="1" applyBorder="1" applyProtection="1">
      <protection hidden="1"/>
    </xf>
    <xf numFmtId="43" fontId="0" fillId="0" borderId="10" xfId="1" applyFont="1" applyBorder="1" applyAlignment="1" applyProtection="1">
      <alignment horizontal="center"/>
      <protection hidden="1"/>
    </xf>
    <xf numFmtId="43" fontId="17" fillId="34" borderId="10" xfId="1" applyFont="1" applyFill="1" applyBorder="1" applyProtection="1">
      <protection hidden="1"/>
    </xf>
    <xf numFmtId="43" fontId="17" fillId="34" borderId="10" xfId="1" applyFont="1" applyFill="1" applyBorder="1" applyAlignment="1" applyProtection="1">
      <alignment horizontal="center"/>
      <protection hidden="1"/>
    </xf>
    <xf numFmtId="43" fontId="0" fillId="0" borderId="10" xfId="1" applyFont="1" applyFill="1" applyBorder="1" applyAlignment="1" applyProtection="1">
      <alignment horizontal="center"/>
      <protection hidden="1"/>
    </xf>
    <xf numFmtId="43" fontId="0" fillId="0" borderId="12" xfId="1" applyFont="1" applyBorder="1" applyAlignment="1" applyProtection="1">
      <alignment horizontal="center"/>
      <protection hidden="1"/>
    </xf>
    <xf numFmtId="43" fontId="0" fillId="0" borderId="32" xfId="1" applyFont="1" applyBorder="1" applyAlignment="1" applyProtection="1">
      <alignment horizontal="center"/>
      <protection hidden="1"/>
    </xf>
    <xf numFmtId="43" fontId="0" fillId="0" borderId="12" xfId="1" applyFont="1" applyFill="1" applyBorder="1" applyAlignment="1" applyProtection="1">
      <alignment horizontal="center"/>
      <protection hidden="1"/>
    </xf>
    <xf numFmtId="43" fontId="1" fillId="0" borderId="32" xfId="1" applyFont="1" applyFill="1" applyBorder="1" applyAlignment="1" applyProtection="1">
      <alignment horizontal="center"/>
      <protection hidden="1"/>
    </xf>
    <xf numFmtId="43" fontId="21" fillId="0" borderId="12" xfId="1" applyFont="1" applyFill="1" applyBorder="1" applyAlignment="1" applyProtection="1">
      <alignment horizontal="center"/>
      <protection hidden="1"/>
    </xf>
    <xf numFmtId="43" fontId="17" fillId="34" borderId="30" xfId="1" applyFont="1" applyFill="1" applyBorder="1" applyProtection="1">
      <protection hidden="1"/>
    </xf>
    <xf numFmtId="43" fontId="17" fillId="34" borderId="30" xfId="1" applyFont="1" applyFill="1" applyBorder="1" applyAlignment="1" applyProtection="1">
      <alignment horizontal="center"/>
      <protection hidden="1"/>
    </xf>
    <xf numFmtId="43" fontId="21" fillId="0" borderId="10" xfId="1" applyFont="1" applyBorder="1" applyProtection="1">
      <protection hidden="1"/>
    </xf>
    <xf numFmtId="43" fontId="0" fillId="0" borderId="10" xfId="1" applyFont="1" applyFill="1" applyBorder="1" applyProtection="1">
      <protection hidden="1"/>
    </xf>
    <xf numFmtId="43" fontId="21" fillId="0" borderId="10" xfId="1" applyFont="1" applyFill="1" applyBorder="1" applyProtection="1">
      <protection hidden="1"/>
    </xf>
    <xf numFmtId="43" fontId="0" fillId="2" borderId="10" xfId="1" applyFont="1" applyFill="1" applyBorder="1" applyProtection="1">
      <protection hidden="1"/>
    </xf>
    <xf numFmtId="43" fontId="0" fillId="0" borderId="0" xfId="1" applyFont="1" applyAlignment="1" applyProtection="1">
      <alignment horizontal="center"/>
      <protection hidden="1"/>
    </xf>
    <xf numFmtId="43" fontId="17" fillId="2" borderId="21" xfId="1" applyFont="1" applyFill="1" applyBorder="1" applyAlignment="1" applyProtection="1">
      <protection hidden="1"/>
    </xf>
    <xf numFmtId="43" fontId="17" fillId="2" borderId="22" xfId="1" applyFont="1" applyFill="1" applyBorder="1" applyAlignment="1" applyProtection="1">
      <protection hidden="1"/>
    </xf>
    <xf numFmtId="43" fontId="17" fillId="2" borderId="14" xfId="1" applyFont="1" applyFill="1" applyBorder="1" applyAlignment="1" applyProtection="1">
      <alignment horizontal="center"/>
      <protection hidden="1"/>
    </xf>
    <xf numFmtId="43" fontId="17" fillId="2" borderId="16" xfId="1" applyFont="1" applyFill="1" applyBorder="1" applyAlignment="1" applyProtection="1">
      <alignment horizontal="center" wrapText="1"/>
      <protection hidden="1"/>
    </xf>
    <xf numFmtId="43" fontId="28" fillId="2" borderId="24" xfId="1" applyFont="1" applyFill="1" applyBorder="1" applyAlignment="1" applyProtection="1">
      <alignment horizontal="center" wrapText="1"/>
      <protection hidden="1"/>
    </xf>
    <xf numFmtId="43" fontId="0" fillId="0" borderId="11" xfId="1" applyFont="1" applyBorder="1" applyProtection="1">
      <protection hidden="1"/>
    </xf>
    <xf numFmtId="43" fontId="0" fillId="0" borderId="12" xfId="1" applyFont="1" applyBorder="1" applyProtection="1">
      <protection hidden="1"/>
    </xf>
    <xf numFmtId="43" fontId="0" fillId="0" borderId="12" xfId="1" applyFont="1" applyFill="1" applyBorder="1" applyProtection="1">
      <protection hidden="1"/>
    </xf>
    <xf numFmtId="43" fontId="1" fillId="0" borderId="12" xfId="1" applyFont="1" applyFill="1" applyBorder="1" applyProtection="1">
      <protection hidden="1"/>
    </xf>
    <xf numFmtId="43" fontId="0" fillId="2" borderId="0" xfId="1" applyFont="1" applyFill="1" applyAlignment="1">
      <alignment horizontal="center"/>
    </xf>
    <xf numFmtId="43" fontId="0" fillId="2" borderId="0" xfId="1" applyFont="1" applyFill="1" applyBorder="1"/>
    <xf numFmtId="43" fontId="0" fillId="2" borderId="0" xfId="1" applyFont="1" applyFill="1" applyBorder="1" applyAlignment="1">
      <alignment horizontal="center"/>
    </xf>
    <xf numFmtId="43" fontId="0" fillId="0" borderId="10" xfId="1" applyFont="1" applyBorder="1"/>
    <xf numFmtId="43" fontId="0" fillId="0" borderId="0" xfId="1" applyFont="1"/>
    <xf numFmtId="43" fontId="0" fillId="0" borderId="0" xfId="1" applyFont="1" applyAlignment="1">
      <alignment horizontal="center"/>
    </xf>
    <xf numFmtId="43" fontId="21" fillId="2" borderId="10" xfId="1" applyFont="1" applyFill="1" applyBorder="1" applyProtection="1">
      <protection hidden="1"/>
    </xf>
    <xf numFmtId="0" fontId="21" fillId="2" borderId="34" xfId="0" applyFont="1" applyFill="1" applyBorder="1" applyAlignment="1" applyProtection="1">
      <alignment horizontal="center" vertical="center" wrapText="1"/>
      <protection hidden="1"/>
    </xf>
    <xf numFmtId="43" fontId="0" fillId="2" borderId="10" xfId="1" applyFont="1" applyFill="1" applyBorder="1" applyAlignment="1" applyProtection="1">
      <alignment horizontal="center"/>
      <protection hidden="1"/>
    </xf>
    <xf numFmtId="0" fontId="21" fillId="2" borderId="32" xfId="0" applyFont="1" applyFill="1" applyBorder="1" applyAlignment="1" applyProtection="1">
      <alignment horizontal="center" vertical="center" wrapText="1"/>
      <protection hidden="1"/>
    </xf>
    <xf numFmtId="0" fontId="21" fillId="2" borderId="35" xfId="0" applyFont="1" applyFill="1" applyBorder="1" applyAlignment="1" applyProtection="1">
      <alignment horizontal="center" vertical="center" wrapText="1"/>
      <protection hidden="1"/>
    </xf>
    <xf numFmtId="43" fontId="17" fillId="2" borderId="30" xfId="1" applyFont="1" applyFill="1" applyBorder="1" applyProtection="1">
      <protection hidden="1"/>
    </xf>
    <xf numFmtId="43" fontId="17" fillId="2" borderId="30" xfId="1" applyFont="1" applyFill="1" applyBorder="1" applyAlignment="1" applyProtection="1">
      <alignment horizontal="center"/>
      <protection hidden="1"/>
    </xf>
    <xf numFmtId="0" fontId="0" fillId="2" borderId="0" xfId="0" applyFont="1" applyFill="1" applyAlignment="1" applyProtection="1">
      <alignment wrapText="1"/>
      <protection hidden="1"/>
    </xf>
    <xf numFmtId="0" fontId="17" fillId="2" borderId="0" xfId="0" applyFont="1" applyFill="1"/>
    <xf numFmtId="0" fontId="0" fillId="2" borderId="13" xfId="0" applyFont="1" applyFill="1" applyBorder="1" applyAlignment="1" applyProtection="1">
      <alignment wrapText="1"/>
      <protection hidden="1"/>
    </xf>
    <xf numFmtId="43" fontId="0" fillId="2" borderId="13" xfId="1" applyFont="1" applyFill="1" applyBorder="1" applyProtection="1">
      <protection hidden="1"/>
    </xf>
    <xf numFmtId="43" fontId="0" fillId="2" borderId="13" xfId="1" applyFont="1" applyFill="1" applyBorder="1" applyAlignment="1" applyProtection="1">
      <alignment horizontal="center"/>
      <protection hidden="1"/>
    </xf>
    <xf numFmtId="43" fontId="0" fillId="0" borderId="13" xfId="1" applyFont="1" applyBorder="1" applyProtection="1">
      <protection hidden="1"/>
    </xf>
    <xf numFmtId="0" fontId="0" fillId="0" borderId="13" xfId="0" applyFont="1" applyBorder="1" applyAlignment="1" applyProtection="1">
      <alignment wrapText="1"/>
      <protection hidden="1"/>
    </xf>
    <xf numFmtId="43" fontId="0" fillId="0" borderId="13" xfId="1" applyFont="1" applyBorder="1" applyAlignment="1" applyProtection="1">
      <alignment horizontal="center"/>
      <protection hidden="1"/>
    </xf>
    <xf numFmtId="43" fontId="31" fillId="2" borderId="13" xfId="1" applyFont="1" applyFill="1" applyBorder="1"/>
    <xf numFmtId="43" fontId="31" fillId="2" borderId="13" xfId="1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center"/>
    </xf>
    <xf numFmtId="43" fontId="20" fillId="2" borderId="13" xfId="1" applyFont="1" applyFill="1" applyBorder="1" applyAlignment="1">
      <alignment horizontal="center" vertical="center" wrapText="1"/>
    </xf>
    <xf numFmtId="43" fontId="20" fillId="0" borderId="13" xfId="1" applyFont="1" applyFill="1" applyBorder="1" applyAlignment="1">
      <alignment horizontal="center" vertical="center" wrapText="1"/>
    </xf>
    <xf numFmtId="43" fontId="32" fillId="0" borderId="13" xfId="1" applyFont="1" applyFill="1" applyBorder="1" applyAlignment="1">
      <alignment horizontal="center" vertical="center" wrapText="1"/>
    </xf>
    <xf numFmtId="0" fontId="33" fillId="0" borderId="34" xfId="0" applyFont="1" applyBorder="1" applyAlignment="1" applyProtection="1">
      <alignment horizontal="center" vertical="center" wrapText="1"/>
      <protection hidden="1"/>
    </xf>
    <xf numFmtId="43" fontId="31" fillId="0" borderId="11" xfId="1" applyFont="1" applyBorder="1"/>
    <xf numFmtId="43" fontId="31" fillId="0" borderId="11" xfId="1" applyFont="1" applyBorder="1" applyAlignment="1">
      <alignment horizontal="center"/>
    </xf>
    <xf numFmtId="43" fontId="31" fillId="0" borderId="10" xfId="1" applyFont="1" applyBorder="1"/>
    <xf numFmtId="43" fontId="31" fillId="0" borderId="10" xfId="1" applyFont="1" applyBorder="1" applyAlignment="1">
      <alignment horizontal="center"/>
    </xf>
    <xf numFmtId="0" fontId="33" fillId="0" borderId="32" xfId="0" applyFont="1" applyBorder="1" applyAlignment="1" applyProtection="1">
      <alignment horizontal="center" vertical="center" wrapText="1"/>
      <protection hidden="1"/>
    </xf>
    <xf numFmtId="0" fontId="20" fillId="34" borderId="10" xfId="0" applyFont="1" applyFill="1" applyBorder="1"/>
    <xf numFmtId="43" fontId="20" fillId="34" borderId="10" xfId="1" applyFont="1" applyFill="1" applyBorder="1"/>
    <xf numFmtId="43" fontId="20" fillId="34" borderId="10" xfId="1" applyFont="1" applyFill="1" applyBorder="1" applyAlignment="1">
      <alignment horizontal="center"/>
    </xf>
    <xf numFmtId="43" fontId="31" fillId="0" borderId="10" xfId="1" applyFont="1" applyFill="1" applyBorder="1"/>
    <xf numFmtId="43" fontId="31" fillId="0" borderId="10" xfId="1" applyFont="1" applyFill="1" applyBorder="1" applyAlignment="1">
      <alignment horizontal="center"/>
    </xf>
    <xf numFmtId="0" fontId="31" fillId="2" borderId="0" xfId="0" applyFont="1" applyFill="1"/>
    <xf numFmtId="43" fontId="31" fillId="2" borderId="0" xfId="1" applyFont="1" applyFill="1"/>
    <xf numFmtId="0" fontId="20" fillId="34" borderId="12" xfId="0" applyFont="1" applyFill="1" applyBorder="1"/>
    <xf numFmtId="43" fontId="20" fillId="34" borderId="12" xfId="1" applyFont="1" applyFill="1" applyBorder="1"/>
    <xf numFmtId="43" fontId="20" fillId="34" borderId="12" xfId="1" applyFont="1" applyFill="1" applyBorder="1" applyAlignment="1">
      <alignment horizontal="center"/>
    </xf>
    <xf numFmtId="0" fontId="31" fillId="2" borderId="14" xfId="0" applyFont="1" applyFill="1" applyBorder="1" applyAlignment="1">
      <alignment horizontal="center" shrinkToFit="1"/>
    </xf>
    <xf numFmtId="0" fontId="31" fillId="2" borderId="13" xfId="0" applyFont="1" applyFill="1" applyBorder="1"/>
    <xf numFmtId="0" fontId="31" fillId="0" borderId="15" xfId="0" applyFont="1" applyBorder="1" applyAlignment="1">
      <alignment horizontal="center" shrinkToFit="1"/>
    </xf>
    <xf numFmtId="0" fontId="31" fillId="0" borderId="16" xfId="0" applyFont="1" applyBorder="1" applyAlignment="1">
      <alignment horizontal="center" shrinkToFit="1"/>
    </xf>
    <xf numFmtId="0" fontId="20" fillId="2" borderId="14" xfId="0" applyFont="1" applyFill="1" applyBorder="1"/>
    <xf numFmtId="43" fontId="20" fillId="0" borderId="12" xfId="1" applyFont="1" applyBorder="1"/>
    <xf numFmtId="43" fontId="20" fillId="2" borderId="14" xfId="1" applyFont="1" applyFill="1" applyBorder="1" applyAlignment="1">
      <alignment horizontal="center"/>
    </xf>
    <xf numFmtId="43" fontId="20" fillId="2" borderId="14" xfId="1" applyFont="1" applyFill="1" applyBorder="1"/>
    <xf numFmtId="0" fontId="25" fillId="2" borderId="13" xfId="0" applyFont="1" applyFill="1" applyBorder="1"/>
    <xf numFmtId="43" fontId="25" fillId="2" borderId="13" xfId="1" applyFont="1" applyFill="1" applyBorder="1"/>
    <xf numFmtId="43" fontId="25" fillId="2" borderId="13" xfId="1" applyFont="1" applyFill="1" applyBorder="1" applyAlignment="1">
      <alignment horizontal="center"/>
    </xf>
    <xf numFmtId="0" fontId="25" fillId="2" borderId="0" xfId="0" applyFont="1" applyFill="1"/>
    <xf numFmtId="43" fontId="34" fillId="2" borderId="13" xfId="1" applyFont="1" applyFill="1" applyBorder="1" applyAlignment="1">
      <alignment horizontal="center"/>
    </xf>
    <xf numFmtId="43" fontId="34" fillId="2" borderId="13" xfId="1" applyFont="1" applyFill="1" applyBorder="1"/>
    <xf numFmtId="0" fontId="34" fillId="2" borderId="13" xfId="0" applyFont="1" applyFill="1" applyBorder="1"/>
    <xf numFmtId="0" fontId="34" fillId="2" borderId="0" xfId="0" applyFont="1" applyFill="1"/>
    <xf numFmtId="0" fontId="0" fillId="2" borderId="13" xfId="0" applyFont="1" applyFill="1" applyBorder="1"/>
    <xf numFmtId="0" fontId="35" fillId="2" borderId="13" xfId="0" applyFont="1" applyFill="1" applyBorder="1"/>
    <xf numFmtId="43" fontId="35" fillId="2" borderId="13" xfId="1" applyFont="1" applyFill="1" applyBorder="1"/>
    <xf numFmtId="43" fontId="35" fillId="2" borderId="13" xfId="1" applyFont="1" applyFill="1" applyBorder="1" applyAlignment="1">
      <alignment horizontal="center"/>
    </xf>
    <xf numFmtId="0" fontId="21" fillId="2" borderId="28" xfId="0" applyFont="1" applyFill="1" applyBorder="1" applyAlignment="1" applyProtection="1">
      <alignment horizontal="center" vertical="center"/>
      <protection hidden="1"/>
    </xf>
    <xf numFmtId="0" fontId="21" fillId="2" borderId="31" xfId="0" applyFont="1" applyFill="1" applyBorder="1" applyAlignment="1" applyProtection="1">
      <alignment horizontal="center" vertical="center"/>
      <protection hidden="1"/>
    </xf>
    <xf numFmtId="0" fontId="21" fillId="2" borderId="29" xfId="0" applyFont="1" applyFill="1" applyBorder="1" applyAlignment="1" applyProtection="1">
      <alignment horizontal="center" vertical="center"/>
      <protection hidden="1"/>
    </xf>
    <xf numFmtId="43" fontId="26" fillId="0" borderId="0" xfId="1" applyFont="1" applyAlignment="1" applyProtection="1">
      <alignment horizontal="center" vertical="center" wrapText="1"/>
      <protection hidden="1"/>
    </xf>
    <xf numFmtId="43" fontId="26" fillId="0" borderId="18" xfId="1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33" fillId="0" borderId="10" xfId="0" applyFont="1" applyBorder="1" applyAlignment="1">
      <alignment horizontal="center" vertical="center"/>
    </xf>
    <xf numFmtId="43" fontId="26" fillId="0" borderId="0" xfId="1" applyFont="1" applyBorder="1" applyAlignment="1" applyProtection="1">
      <alignment horizontal="center" vertical="center" wrapText="1"/>
      <protection hidden="1"/>
    </xf>
    <xf numFmtId="0" fontId="31" fillId="0" borderId="11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13</xdr:col>
          <xdr:colOff>38100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1000125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24"/>
  <sheetViews>
    <sheetView view="pageBreakPreview" zoomScale="80" zoomScaleNormal="85" zoomScaleSheetLayoutView="80" workbookViewId="0">
      <pane xSplit="2" ySplit="5" topLeftCell="C89" activePane="bottomRight" state="frozen"/>
      <selection pane="topRight" activeCell="B1" sqref="B1"/>
      <selection pane="bottomLeft" activeCell="A6" sqref="A6"/>
      <selection pane="bottomRight" activeCell="N115" sqref="N115"/>
    </sheetView>
  </sheetViews>
  <sheetFormatPr defaultColWidth="9.140625" defaultRowHeight="15" x14ac:dyDescent="0.25"/>
  <cols>
    <col min="1" max="1" width="7.28515625" style="66" customWidth="1"/>
    <col min="2" max="2" width="17" style="69" customWidth="1"/>
    <col min="3" max="3" width="16.42578125" style="70" customWidth="1"/>
    <col min="4" max="4" width="19.7109375" style="70" hidden="1" customWidth="1"/>
    <col min="5" max="5" width="17.28515625" style="70" hidden="1" customWidth="1"/>
    <col min="6" max="6" width="15" style="111" hidden="1" customWidth="1"/>
    <col min="7" max="7" width="12.85546875" style="111" hidden="1" customWidth="1"/>
    <col min="8" max="8" width="10.7109375" style="111" hidden="1" customWidth="1"/>
    <col min="9" max="9" width="19.5703125" style="111" hidden="1" customWidth="1"/>
    <col min="10" max="10" width="21.28515625" style="111" hidden="1" customWidth="1"/>
    <col min="11" max="11" width="12.42578125" style="111" hidden="1" customWidth="1"/>
    <col min="12" max="12" width="19.140625" style="111" hidden="1" customWidth="1"/>
    <col min="13" max="13" width="14.7109375" style="111" customWidth="1"/>
    <col min="14" max="14" width="14.28515625" style="70" customWidth="1"/>
    <col min="15" max="15" width="13.5703125" style="70" customWidth="1"/>
    <col min="16" max="17" width="13.140625" style="70" customWidth="1"/>
    <col min="18" max="18" width="14.85546875" style="70" customWidth="1"/>
    <col min="19" max="19" width="15" style="70" customWidth="1"/>
    <col min="20" max="20" width="14.85546875" style="70" customWidth="1"/>
    <col min="21" max="21" width="13.7109375" style="70" customWidth="1"/>
    <col min="22" max="22" width="12.140625" style="70" customWidth="1"/>
    <col min="23" max="24" width="12.85546875" style="70" customWidth="1"/>
    <col min="25" max="25" width="14.140625" style="70" customWidth="1"/>
    <col min="26" max="26" width="14.85546875" style="70" customWidth="1"/>
    <col min="27" max="27" width="13.42578125" style="70" customWidth="1"/>
    <col min="28" max="28" width="11.42578125" style="70" customWidth="1"/>
    <col min="29" max="29" width="12" style="70" customWidth="1"/>
    <col min="30" max="30" width="14" style="70" customWidth="1"/>
    <col min="31" max="16384" width="9.140625" style="66"/>
  </cols>
  <sheetData>
    <row r="1" spans="1:30" ht="26.25" customHeight="1" x14ac:dyDescent="0.25">
      <c r="A1" s="65" t="str">
        <f>IF(L!$A$1=1,L!G2,IF(L!$A$1=2,L!G11,L!G21))</f>
        <v>Tabela 1: Pagesat</v>
      </c>
      <c r="B1" s="75"/>
      <c r="C1" s="82"/>
      <c r="D1" s="187" t="s">
        <v>609</v>
      </c>
      <c r="E1" s="82"/>
      <c r="F1" s="83"/>
      <c r="G1" s="83"/>
      <c r="H1" s="83"/>
      <c r="I1" s="83"/>
      <c r="J1" s="83"/>
      <c r="K1" s="83"/>
      <c r="L1" s="83"/>
      <c r="M1" s="83"/>
      <c r="N1" s="82"/>
      <c r="O1" s="82"/>
      <c r="P1" s="82"/>
      <c r="Q1" s="82"/>
      <c r="R1" s="82"/>
    </row>
    <row r="2" spans="1:30" ht="18.75" customHeight="1" x14ac:dyDescent="0.25">
      <c r="A2" s="74" t="s">
        <v>876</v>
      </c>
      <c r="B2" s="76"/>
      <c r="C2" s="84"/>
      <c r="D2" s="188"/>
      <c r="E2" s="85"/>
      <c r="F2" s="83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30" s="67" customFormat="1" ht="12.75" customHeight="1" x14ac:dyDescent="0.25">
      <c r="A3" s="189"/>
      <c r="B3" s="77"/>
      <c r="C3" s="87"/>
      <c r="D3" s="88"/>
      <c r="E3" s="89"/>
      <c r="F3" s="90"/>
      <c r="G3" s="90"/>
      <c r="H3" s="90"/>
      <c r="I3" s="90"/>
      <c r="J3" s="90"/>
      <c r="K3" s="90"/>
      <c r="L3" s="91"/>
      <c r="M3" s="89"/>
      <c r="N3" s="112"/>
      <c r="O3" s="112"/>
      <c r="P3" s="112"/>
      <c r="Q3" s="112"/>
      <c r="R3" s="113"/>
      <c r="S3" s="89"/>
      <c r="T3" s="112"/>
      <c r="U3" s="112"/>
      <c r="V3" s="112"/>
      <c r="W3" s="112"/>
      <c r="X3" s="113"/>
      <c r="Y3" s="89"/>
      <c r="Z3" s="112"/>
      <c r="AA3" s="112"/>
      <c r="AB3" s="112"/>
      <c r="AC3" s="112"/>
      <c r="AD3" s="113"/>
    </row>
    <row r="4" spans="1:30" s="67" customFormat="1" ht="12.75" customHeight="1" x14ac:dyDescent="0.25">
      <c r="A4" s="189"/>
      <c r="B4" s="77"/>
      <c r="C4" s="87"/>
      <c r="D4" s="88"/>
      <c r="E4" s="92"/>
      <c r="F4" s="93"/>
      <c r="G4" s="93"/>
      <c r="H4" s="93"/>
      <c r="I4" s="89"/>
      <c r="J4" s="90"/>
      <c r="K4" s="91"/>
      <c r="L4" s="93"/>
      <c r="M4" s="92"/>
      <c r="N4" s="114"/>
      <c r="O4" s="93"/>
      <c r="P4" s="93"/>
      <c r="Q4" s="93"/>
      <c r="R4" s="93"/>
      <c r="S4" s="92"/>
      <c r="T4" s="114"/>
      <c r="U4" s="93"/>
      <c r="V4" s="93"/>
      <c r="W4" s="93"/>
      <c r="X4" s="93"/>
      <c r="Y4" s="92"/>
      <c r="Z4" s="114"/>
      <c r="AA4" s="93"/>
      <c r="AB4" s="93"/>
      <c r="AC4" s="93"/>
      <c r="AD4" s="93"/>
    </row>
    <row r="5" spans="1:30" s="69" customFormat="1" ht="57" customHeight="1" x14ac:dyDescent="0.25">
      <c r="A5" s="190"/>
      <c r="B5" s="68"/>
      <c r="C5" s="94" t="str">
        <f>IF(L!$A$1=1,L!I4,IF(L!$A$1=2,L!I13,L!I23))</f>
        <v>Gjithsejt Pagesat</v>
      </c>
      <c r="D5" s="94" t="str">
        <f>IF(L!$A$1=1,L!J4,IF(L!$A$1=2,L!J13,L!J23))</f>
        <v>Shpenzimet</v>
      </c>
      <c r="E5" s="94" t="str">
        <f>IF(L!$A$1=1,L!K4,IF(L!$A$1=2,L!K13,L!K23))</f>
        <v>Qeveria Qendrore</v>
      </c>
      <c r="F5" s="94" t="str">
        <f>IF(L!$A$1=1,L!L4,IF(L!$A$1=2,L!L13,L!L23))</f>
        <v>Paga</v>
      </c>
      <c r="G5" s="94" t="str">
        <f>IF(L!$A$1=1,L!M4,IF(L!$A$1=2,L!M13,L!M23))</f>
        <v>Mallëra dhe shërbime</v>
      </c>
      <c r="H5" s="94" t="str">
        <f>IF(L!$A$1=1,L!N4,IF(L!$A$1=2,L!N13,L!N23))</f>
        <v>Shpenzime komunale</v>
      </c>
      <c r="I5" s="94" t="str">
        <f>IF(L!$A$1=1,L!O4,IF(L!$A$1=2,L!O13,L!O23))</f>
        <v>Subvencione dhe Transfere</v>
      </c>
      <c r="J5" s="94" t="str">
        <f>IF(L!$A$1=1,L!P4,IF(L!$A$1=2,L!P13,L!P23))</f>
        <v>Transfere Sociale</v>
      </c>
      <c r="K5" s="94" t="str">
        <f>IF(L!$A$1=1,L!Q4,IF(L!$A$1=2,L!Q13,L!Q23))</f>
        <v>Subvencione</v>
      </c>
      <c r="L5" s="94" t="str">
        <f>IF(L!$A$1=1,L!R4,IF(L!$A$1=2,L!R13,L!R23))</f>
        <v>Shpenzime Kapitale</v>
      </c>
      <c r="M5" s="94" t="str">
        <f>IF(L!$A$1=1,L!S4,IF(L!$A$1=2,L!S13,L!S23))</f>
        <v>Qeveria Lokale</v>
      </c>
      <c r="N5" s="94" t="str">
        <f>IF(L!$A$1=1,L!T4,IF(L!$A$1=2,L!T13,L!T23))</f>
        <v>Paga</v>
      </c>
      <c r="O5" s="94" t="str">
        <f>IF(L!$A$1=1,L!U4,IF(L!$A$1=2,L!U13,L!U23))</f>
        <v>Mallra dhe shërbime</v>
      </c>
      <c r="P5" s="94" t="str">
        <f>IF(L!$A$1=1,L!V4,IF(L!$A$1=2,L!V13,L!V23))</f>
        <v>Shpenzime komunale</v>
      </c>
      <c r="Q5" s="94" t="str">
        <f>IF(L!$A$1=1,L!W4,IF(L!$A$1=2,L!W13,L!W23))</f>
        <v>Subvencione dhe Transfere</v>
      </c>
      <c r="R5" s="94" t="str">
        <f>IF(L!$A$1=1,L!X4,IF(L!$A$1=2,L!X13,L!X23))</f>
        <v>Shpenzime Kapitale</v>
      </c>
      <c r="S5" s="115" t="s">
        <v>868</v>
      </c>
      <c r="T5" s="94" t="s">
        <v>0</v>
      </c>
      <c r="U5" s="94" t="s">
        <v>32</v>
      </c>
      <c r="V5" s="94" t="s">
        <v>33</v>
      </c>
      <c r="W5" s="116" t="s">
        <v>21</v>
      </c>
      <c r="X5" s="94" t="s">
        <v>35</v>
      </c>
      <c r="Y5" s="94" t="s">
        <v>869</v>
      </c>
      <c r="Z5" s="94" t="s">
        <v>0</v>
      </c>
      <c r="AA5" s="94" t="s">
        <v>32</v>
      </c>
      <c r="AB5" s="94" t="s">
        <v>33</v>
      </c>
      <c r="AC5" s="116" t="s">
        <v>21</v>
      </c>
      <c r="AD5" s="94" t="s">
        <v>35</v>
      </c>
    </row>
    <row r="6" spans="1:30" x14ac:dyDescent="0.25">
      <c r="A6" s="194">
        <v>2015</v>
      </c>
      <c r="B6" s="78" t="s">
        <v>881</v>
      </c>
      <c r="C6" s="95">
        <f t="shared" ref="C6:C43" si="0">M6+S6+Y6</f>
        <v>4506013.01</v>
      </c>
      <c r="D6" s="95">
        <f t="shared" ref="D6:D17" si="1">E6+M6</f>
        <v>1113619.57219</v>
      </c>
      <c r="E6" s="95">
        <f t="shared" ref="E6:E17" si="2">F6+G6+H6+I6+L6</f>
        <v>49254.672189999997</v>
      </c>
      <c r="F6" s="96">
        <v>22437.73558</v>
      </c>
      <c r="G6" s="96">
        <v>1057.62814</v>
      </c>
      <c r="H6" s="96">
        <v>593.24414000000002</v>
      </c>
      <c r="I6" s="96">
        <f t="shared" ref="I6:I17" si="3">SUM(J6:K6)</f>
        <v>25166.064330000001</v>
      </c>
      <c r="J6" s="96">
        <v>21966.599839999999</v>
      </c>
      <c r="K6" s="96">
        <v>3199.4644900000021</v>
      </c>
      <c r="L6" s="96">
        <v>0</v>
      </c>
      <c r="M6" s="95">
        <f t="shared" ref="M6:M17" si="4">SUM(N6:R6)</f>
        <v>1064364.8999999999</v>
      </c>
      <c r="N6" s="95">
        <v>475050.12</v>
      </c>
      <c r="O6" s="95">
        <v>192851.59</v>
      </c>
      <c r="P6" s="95">
        <v>80358.86</v>
      </c>
      <c r="Q6" s="95">
        <v>48970</v>
      </c>
      <c r="R6" s="95">
        <v>267134.33</v>
      </c>
      <c r="S6" s="117">
        <f t="shared" ref="S6:S18" si="5">SUM(T6:X6)</f>
        <v>2939034.8</v>
      </c>
      <c r="T6" s="95">
        <v>2509063.35</v>
      </c>
      <c r="U6" s="95">
        <v>364496.48</v>
      </c>
      <c r="V6" s="95">
        <v>44731.46</v>
      </c>
      <c r="W6" s="95">
        <v>150</v>
      </c>
      <c r="X6" s="95">
        <v>20593.509999999998</v>
      </c>
      <c r="Y6" s="95">
        <f t="shared" ref="Y6:Y18" si="6">SUM(Z6:AD6)</f>
        <v>502613.31</v>
      </c>
      <c r="Z6" s="95">
        <v>469277.8</v>
      </c>
      <c r="AA6" s="95">
        <v>809</v>
      </c>
      <c r="AB6" s="95">
        <v>14690.5</v>
      </c>
      <c r="AC6" s="95">
        <v>17836.009999999998</v>
      </c>
      <c r="AD6" s="95"/>
    </row>
    <row r="7" spans="1:30" x14ac:dyDescent="0.25">
      <c r="A7" s="194"/>
      <c r="B7" s="78" t="s">
        <v>880</v>
      </c>
      <c r="C7" s="95">
        <f t="shared" si="0"/>
        <v>9894533.7699999996</v>
      </c>
      <c r="D7" s="95">
        <f t="shared" si="1"/>
        <v>2673162.9851700002</v>
      </c>
      <c r="E7" s="95">
        <f t="shared" si="2"/>
        <v>79184.945170000006</v>
      </c>
      <c r="F7" s="96">
        <v>22559.534029999999</v>
      </c>
      <c r="G7" s="96">
        <v>11594.898069999999</v>
      </c>
      <c r="H7" s="96">
        <v>2010.4006399999998</v>
      </c>
      <c r="I7" s="96">
        <f t="shared" si="3"/>
        <v>35339.037120000001</v>
      </c>
      <c r="J7" s="96">
        <v>26925.340039999999</v>
      </c>
      <c r="K7" s="96">
        <v>8413.6970800000017</v>
      </c>
      <c r="L7" s="96">
        <v>7681.0753100000002</v>
      </c>
      <c r="M7" s="95">
        <f t="shared" si="4"/>
        <v>2593978.04</v>
      </c>
      <c r="N7" s="95">
        <v>966026.34</v>
      </c>
      <c r="O7" s="95">
        <v>544879.18000000005</v>
      </c>
      <c r="P7" s="95">
        <v>178701.5</v>
      </c>
      <c r="Q7" s="95">
        <v>182609.5</v>
      </c>
      <c r="R7" s="95">
        <v>721761.52</v>
      </c>
      <c r="S7" s="95">
        <f t="shared" si="5"/>
        <v>6187414.2300000004</v>
      </c>
      <c r="T7" s="95">
        <v>5129159.6900000004</v>
      </c>
      <c r="U7" s="95">
        <v>823684.13</v>
      </c>
      <c r="V7" s="95">
        <v>109503.07</v>
      </c>
      <c r="W7" s="95">
        <v>32630</v>
      </c>
      <c r="X7" s="95">
        <v>92437.34</v>
      </c>
      <c r="Y7" s="95">
        <f t="shared" si="6"/>
        <v>1113141.5</v>
      </c>
      <c r="Z7" s="95">
        <v>957755.75</v>
      </c>
      <c r="AA7" s="95">
        <v>43841.760000000002</v>
      </c>
      <c r="AB7" s="95">
        <v>39238.239999999998</v>
      </c>
      <c r="AC7" s="95">
        <v>48786.01</v>
      </c>
      <c r="AD7" s="95">
        <v>23519.74</v>
      </c>
    </row>
    <row r="8" spans="1:30" x14ac:dyDescent="0.25">
      <c r="A8" s="194"/>
      <c r="B8" s="78" t="s">
        <v>878</v>
      </c>
      <c r="C8" s="95">
        <f t="shared" si="0"/>
        <v>15137966.169999998</v>
      </c>
      <c r="D8" s="95">
        <f t="shared" si="1"/>
        <v>4420417.1402599998</v>
      </c>
      <c r="E8" s="95">
        <f t="shared" si="2"/>
        <v>80068.700260000012</v>
      </c>
      <c r="F8" s="96">
        <v>22969.739990000002</v>
      </c>
      <c r="G8" s="96">
        <v>9928.8418999999994</v>
      </c>
      <c r="H8" s="96">
        <v>1367.8959</v>
      </c>
      <c r="I8" s="96">
        <f t="shared" si="3"/>
        <v>31091.348050000001</v>
      </c>
      <c r="J8" s="96">
        <v>23087.762490000001</v>
      </c>
      <c r="K8" s="96">
        <v>8003.5855599999995</v>
      </c>
      <c r="L8" s="96">
        <v>14710.87442</v>
      </c>
      <c r="M8" s="95">
        <f t="shared" si="4"/>
        <v>4340348.4399999995</v>
      </c>
      <c r="N8" s="95">
        <v>1466975.83</v>
      </c>
      <c r="O8" s="95">
        <v>777491.85</v>
      </c>
      <c r="P8" s="95">
        <v>228234.57</v>
      </c>
      <c r="Q8" s="95">
        <v>273559.88</v>
      </c>
      <c r="R8" s="95">
        <v>1594086.31</v>
      </c>
      <c r="S8" s="95">
        <f t="shared" si="5"/>
        <v>9062987.1199999992</v>
      </c>
      <c r="T8" s="95">
        <v>7701007.2599999998</v>
      </c>
      <c r="U8" s="95">
        <v>1044062.08</v>
      </c>
      <c r="V8" s="95">
        <v>137237.17000000001</v>
      </c>
      <c r="W8" s="95">
        <v>32630</v>
      </c>
      <c r="X8" s="95">
        <v>148050.60999999999</v>
      </c>
      <c r="Y8" s="95">
        <f t="shared" si="6"/>
        <v>1734630.61</v>
      </c>
      <c r="Z8" s="95">
        <v>1470273.45</v>
      </c>
      <c r="AA8" s="95">
        <v>103236.13</v>
      </c>
      <c r="AB8" s="95">
        <v>51361.279999999999</v>
      </c>
      <c r="AC8" s="95">
        <v>86240.01</v>
      </c>
      <c r="AD8" s="95">
        <v>23519.74</v>
      </c>
    </row>
    <row r="9" spans="1:30" x14ac:dyDescent="0.25">
      <c r="A9" s="194"/>
      <c r="B9" s="78" t="s">
        <v>879</v>
      </c>
      <c r="C9" s="95">
        <f t="shared" si="0"/>
        <v>21768303.439999998</v>
      </c>
      <c r="D9" s="95">
        <f t="shared" si="1"/>
        <v>6913646.6782299997</v>
      </c>
      <c r="E9" s="95">
        <f t="shared" si="2"/>
        <v>92397.66823000001</v>
      </c>
      <c r="F9" s="96">
        <v>22880.341100000009</v>
      </c>
      <c r="G9" s="96">
        <v>14999.273039999998</v>
      </c>
      <c r="H9" s="96">
        <v>2000.2985200000003</v>
      </c>
      <c r="I9" s="96">
        <f t="shared" si="3"/>
        <v>40454.004580000001</v>
      </c>
      <c r="J9" s="96">
        <v>25533.62801</v>
      </c>
      <c r="K9" s="96">
        <v>14920.37657</v>
      </c>
      <c r="L9" s="96">
        <v>12063.75099</v>
      </c>
      <c r="M9" s="95">
        <f t="shared" si="4"/>
        <v>6821249.0099999998</v>
      </c>
      <c r="N9" s="95">
        <v>1974497.18</v>
      </c>
      <c r="O9" s="95">
        <v>1123920.8</v>
      </c>
      <c r="P9" s="95">
        <v>300992.96000000002</v>
      </c>
      <c r="Q9" s="95">
        <v>477949.88</v>
      </c>
      <c r="R9" s="95">
        <v>2943888.19</v>
      </c>
      <c r="S9" s="95">
        <f t="shared" si="5"/>
        <v>12377808.17</v>
      </c>
      <c r="T9" s="95">
        <v>10311508.130000001</v>
      </c>
      <c r="U9" s="95">
        <v>1552217.6</v>
      </c>
      <c r="V9" s="95">
        <v>223023.34</v>
      </c>
      <c r="W9" s="95">
        <v>32630</v>
      </c>
      <c r="X9" s="95">
        <v>258429.1</v>
      </c>
      <c r="Y9" s="95">
        <f t="shared" si="6"/>
        <v>2569246.2599999998</v>
      </c>
      <c r="Z9" s="95">
        <v>1979780.63</v>
      </c>
      <c r="AA9" s="95">
        <v>334968.84999999998</v>
      </c>
      <c r="AB9" s="95">
        <v>71722.679999999993</v>
      </c>
      <c r="AC9" s="95">
        <v>114576.01</v>
      </c>
      <c r="AD9" s="95">
        <v>68198.09</v>
      </c>
    </row>
    <row r="10" spans="1:30" x14ac:dyDescent="0.25">
      <c r="A10" s="194"/>
      <c r="B10" s="78"/>
      <c r="C10" s="95">
        <f t="shared" si="0"/>
        <v>0</v>
      </c>
      <c r="D10" s="95">
        <f t="shared" si="1"/>
        <v>85661.267120000004</v>
      </c>
      <c r="E10" s="95">
        <f t="shared" si="2"/>
        <v>85661.267120000004</v>
      </c>
      <c r="F10" s="96">
        <v>23773.203939999999</v>
      </c>
      <c r="G10" s="96">
        <v>13517.94226</v>
      </c>
      <c r="H10" s="96">
        <v>1098.20859</v>
      </c>
      <c r="I10" s="96">
        <f t="shared" si="3"/>
        <v>29239.275570000002</v>
      </c>
      <c r="J10" s="96">
        <v>25043.973529999996</v>
      </c>
      <c r="K10" s="96">
        <v>4195.3020400000059</v>
      </c>
      <c r="L10" s="96">
        <v>18032.636759999998</v>
      </c>
      <c r="M10" s="95">
        <f t="shared" si="4"/>
        <v>0</v>
      </c>
      <c r="N10" s="95"/>
      <c r="O10" s="95"/>
      <c r="P10" s="95"/>
      <c r="Q10" s="95"/>
      <c r="R10" s="95"/>
      <c r="S10" s="95">
        <f t="shared" si="5"/>
        <v>0</v>
      </c>
      <c r="T10" s="95"/>
      <c r="U10" s="95"/>
      <c r="V10" s="95"/>
      <c r="W10" s="95"/>
      <c r="X10" s="95"/>
      <c r="Y10" s="95">
        <f t="shared" si="6"/>
        <v>0</v>
      </c>
      <c r="Z10" s="95"/>
      <c r="AA10" s="95"/>
      <c r="AB10" s="95"/>
      <c r="AC10" s="95"/>
      <c r="AD10" s="95"/>
    </row>
    <row r="11" spans="1:30" x14ac:dyDescent="0.25">
      <c r="A11" s="194"/>
      <c r="B11" s="78"/>
      <c r="C11" s="95">
        <f t="shared" si="0"/>
        <v>0</v>
      </c>
      <c r="D11" s="95">
        <f t="shared" si="1"/>
        <v>97711.650509999992</v>
      </c>
      <c r="E11" s="95">
        <f t="shared" si="2"/>
        <v>97711.650509999992</v>
      </c>
      <c r="F11" s="96">
        <v>24383.356379999994</v>
      </c>
      <c r="G11" s="96">
        <v>9917.7355200000002</v>
      </c>
      <c r="H11" s="96">
        <v>539.48724999999968</v>
      </c>
      <c r="I11" s="96">
        <f t="shared" si="3"/>
        <v>31167.565300000006</v>
      </c>
      <c r="J11" s="96">
        <v>24200.42841</v>
      </c>
      <c r="K11" s="96">
        <v>6967.1368900000052</v>
      </c>
      <c r="L11" s="96">
        <v>31703.506059999996</v>
      </c>
      <c r="M11" s="95">
        <f t="shared" si="4"/>
        <v>0</v>
      </c>
      <c r="N11" s="95"/>
      <c r="O11" s="95"/>
      <c r="P11" s="95"/>
      <c r="Q11" s="95"/>
      <c r="R11" s="95"/>
      <c r="S11" s="95">
        <f t="shared" si="5"/>
        <v>0</v>
      </c>
      <c r="T11" s="95"/>
      <c r="U11" s="95"/>
      <c r="V11" s="95"/>
      <c r="W11" s="95"/>
      <c r="X11" s="95"/>
      <c r="Y11" s="95">
        <f t="shared" si="6"/>
        <v>0</v>
      </c>
      <c r="Z11" s="95"/>
      <c r="AA11" s="95"/>
      <c r="AB11" s="95"/>
      <c r="AC11" s="95"/>
      <c r="AD11" s="95"/>
    </row>
    <row r="12" spans="1:30" x14ac:dyDescent="0.25">
      <c r="A12" s="194"/>
      <c r="B12" s="78"/>
      <c r="C12" s="95">
        <f t="shared" si="0"/>
        <v>0</v>
      </c>
      <c r="D12" s="95">
        <f t="shared" si="1"/>
        <v>91717.071899999995</v>
      </c>
      <c r="E12" s="95">
        <f t="shared" si="2"/>
        <v>91717.071899999995</v>
      </c>
      <c r="F12" s="96">
        <v>23773.113380000003</v>
      </c>
      <c r="G12" s="96">
        <v>9231.32575</v>
      </c>
      <c r="H12" s="96">
        <v>544.56320000000005</v>
      </c>
      <c r="I12" s="96">
        <f t="shared" si="3"/>
        <v>32131.59863</v>
      </c>
      <c r="J12" s="96">
        <v>23966.10428</v>
      </c>
      <c r="K12" s="96">
        <v>8165.4943500000008</v>
      </c>
      <c r="L12" s="96">
        <v>26036.470939999999</v>
      </c>
      <c r="M12" s="95">
        <f t="shared" si="4"/>
        <v>0</v>
      </c>
      <c r="N12" s="95"/>
      <c r="O12" s="95"/>
      <c r="P12" s="95"/>
      <c r="Q12" s="95"/>
      <c r="R12" s="95"/>
      <c r="S12" s="95">
        <f t="shared" si="5"/>
        <v>0</v>
      </c>
      <c r="T12" s="95"/>
      <c r="U12" s="95"/>
      <c r="V12" s="95"/>
      <c r="W12" s="95"/>
      <c r="X12" s="95"/>
      <c r="Y12" s="95">
        <f t="shared" si="6"/>
        <v>0</v>
      </c>
      <c r="Z12" s="95"/>
      <c r="AA12" s="95"/>
      <c r="AB12" s="95"/>
      <c r="AC12" s="95"/>
      <c r="AD12" s="95"/>
    </row>
    <row r="13" spans="1:30" x14ac:dyDescent="0.25">
      <c r="A13" s="194"/>
      <c r="B13" s="78"/>
      <c r="C13" s="95">
        <f t="shared" si="0"/>
        <v>0</v>
      </c>
      <c r="D13" s="95">
        <f t="shared" si="1"/>
        <v>86146.676399999997</v>
      </c>
      <c r="E13" s="95">
        <f t="shared" si="2"/>
        <v>86146.676399999997</v>
      </c>
      <c r="F13" s="96">
        <v>23362.254690000002</v>
      </c>
      <c r="G13" s="96">
        <v>10503.305199999999</v>
      </c>
      <c r="H13" s="96">
        <v>1028.7971600000001</v>
      </c>
      <c r="I13" s="96">
        <f t="shared" si="3"/>
        <v>30389.552379999997</v>
      </c>
      <c r="J13" s="96">
        <v>25798.046539999999</v>
      </c>
      <c r="K13" s="96">
        <v>4591.505839999998</v>
      </c>
      <c r="L13" s="96">
        <v>20862.766970000004</v>
      </c>
      <c r="M13" s="95">
        <f t="shared" si="4"/>
        <v>0</v>
      </c>
      <c r="N13" s="95"/>
      <c r="O13" s="95"/>
      <c r="P13" s="95"/>
      <c r="Q13" s="95"/>
      <c r="R13" s="95"/>
      <c r="S13" s="95">
        <f t="shared" si="5"/>
        <v>0</v>
      </c>
      <c r="T13" s="95"/>
      <c r="U13" s="95"/>
      <c r="V13" s="95"/>
      <c r="W13" s="95"/>
      <c r="X13" s="95"/>
      <c r="Y13" s="95">
        <f t="shared" si="6"/>
        <v>0</v>
      </c>
      <c r="Z13" s="95"/>
      <c r="AA13" s="95"/>
      <c r="AB13" s="95"/>
      <c r="AC13" s="95"/>
      <c r="AD13" s="95"/>
    </row>
    <row r="14" spans="1:30" x14ac:dyDescent="0.25">
      <c r="A14" s="194"/>
      <c r="B14" s="78"/>
      <c r="C14" s="95">
        <f t="shared" si="0"/>
        <v>0</v>
      </c>
      <c r="D14" s="95">
        <f t="shared" si="1"/>
        <v>85140.092560000005</v>
      </c>
      <c r="E14" s="95">
        <f t="shared" si="2"/>
        <v>85140.092560000005</v>
      </c>
      <c r="F14" s="96">
        <v>23281.82229</v>
      </c>
      <c r="G14" s="96">
        <v>10301.702159999999</v>
      </c>
      <c r="H14" s="96">
        <v>1032.0311099999999</v>
      </c>
      <c r="I14" s="96">
        <f t="shared" si="3"/>
        <v>30950.884389999999</v>
      </c>
      <c r="J14" s="96">
        <v>26076.743549999999</v>
      </c>
      <c r="K14" s="96">
        <v>4874.14084</v>
      </c>
      <c r="L14" s="96">
        <v>19573.652610000001</v>
      </c>
      <c r="M14" s="95">
        <f t="shared" si="4"/>
        <v>0</v>
      </c>
      <c r="N14" s="95"/>
      <c r="O14" s="95"/>
      <c r="P14" s="95"/>
      <c r="Q14" s="95"/>
      <c r="R14" s="95"/>
      <c r="S14" s="95">
        <f t="shared" si="5"/>
        <v>0</v>
      </c>
      <c r="T14" s="95"/>
      <c r="U14" s="95"/>
      <c r="V14" s="95"/>
      <c r="W14" s="95"/>
      <c r="X14" s="95"/>
      <c r="Y14" s="95">
        <f t="shared" si="6"/>
        <v>0</v>
      </c>
      <c r="Z14" s="95"/>
      <c r="AA14" s="95"/>
      <c r="AB14" s="95"/>
      <c r="AC14" s="95"/>
      <c r="AD14" s="95"/>
    </row>
    <row r="15" spans="1:30" x14ac:dyDescent="0.25">
      <c r="A15" s="194"/>
      <c r="B15" s="78"/>
      <c r="C15" s="95">
        <f t="shared" si="0"/>
        <v>0</v>
      </c>
      <c r="D15" s="95">
        <f t="shared" si="1"/>
        <v>110744.39664000001</v>
      </c>
      <c r="E15" s="95">
        <f t="shared" si="2"/>
        <v>110744.39664000001</v>
      </c>
      <c r="F15" s="96">
        <v>23995.12126</v>
      </c>
      <c r="G15" s="96">
        <v>13060.851830000001</v>
      </c>
      <c r="H15" s="96">
        <v>730.91529000000003</v>
      </c>
      <c r="I15" s="96">
        <f t="shared" si="3"/>
        <v>36080.336440000006</v>
      </c>
      <c r="J15" s="96">
        <v>25216.76107</v>
      </c>
      <c r="K15" s="96">
        <v>10863.575370000006</v>
      </c>
      <c r="L15" s="96">
        <v>36877.171820000003</v>
      </c>
      <c r="M15" s="95">
        <f t="shared" si="4"/>
        <v>0</v>
      </c>
      <c r="N15" s="95"/>
      <c r="O15" s="95"/>
      <c r="P15" s="95"/>
      <c r="Q15" s="95"/>
      <c r="R15" s="95"/>
      <c r="S15" s="95">
        <f t="shared" si="5"/>
        <v>0</v>
      </c>
      <c r="T15" s="95"/>
      <c r="U15" s="95"/>
      <c r="V15" s="95"/>
      <c r="W15" s="95"/>
      <c r="X15" s="95"/>
      <c r="Y15" s="95">
        <f t="shared" si="6"/>
        <v>0</v>
      </c>
      <c r="Z15" s="95"/>
      <c r="AA15" s="95"/>
      <c r="AB15" s="95"/>
      <c r="AC15" s="95"/>
      <c r="AD15" s="95"/>
    </row>
    <row r="16" spans="1:30" x14ac:dyDescent="0.25">
      <c r="A16" s="194"/>
      <c r="B16" s="78"/>
      <c r="C16" s="95">
        <f t="shared" si="0"/>
        <v>0</v>
      </c>
      <c r="D16" s="95">
        <f t="shared" si="1"/>
        <v>107075.69696</v>
      </c>
      <c r="E16" s="95">
        <f t="shared" si="2"/>
        <v>107075.69696</v>
      </c>
      <c r="F16" s="96">
        <v>24552.538789999999</v>
      </c>
      <c r="G16" s="96">
        <v>13528.38221</v>
      </c>
      <c r="H16" s="96">
        <v>993.77592000000004</v>
      </c>
      <c r="I16" s="96">
        <f>SUM(J16:K16)</f>
        <v>37654.687310000001</v>
      </c>
      <c r="J16" s="96">
        <v>26626.940040000005</v>
      </c>
      <c r="K16" s="96">
        <v>11027.747269999996</v>
      </c>
      <c r="L16" s="96">
        <v>30346.312730000001</v>
      </c>
      <c r="M16" s="95">
        <f t="shared" si="4"/>
        <v>0</v>
      </c>
      <c r="N16" s="95"/>
      <c r="O16" s="95"/>
      <c r="P16" s="95"/>
      <c r="Q16" s="95"/>
      <c r="R16" s="95"/>
      <c r="S16" s="95">
        <f t="shared" si="5"/>
        <v>0</v>
      </c>
      <c r="T16" s="95"/>
      <c r="U16" s="95"/>
      <c r="V16" s="95"/>
      <c r="W16" s="95"/>
      <c r="X16" s="95"/>
      <c r="Y16" s="95">
        <f t="shared" si="6"/>
        <v>0</v>
      </c>
      <c r="Z16" s="95"/>
      <c r="AA16" s="95"/>
      <c r="AB16" s="95"/>
      <c r="AC16" s="95"/>
      <c r="AD16" s="95"/>
    </row>
    <row r="17" spans="1:30" x14ac:dyDescent="0.25">
      <c r="A17" s="194"/>
      <c r="B17" s="78"/>
      <c r="C17" s="95">
        <f t="shared" si="0"/>
        <v>0</v>
      </c>
      <c r="D17" s="95">
        <f t="shared" si="1"/>
        <v>173757.07083000004</v>
      </c>
      <c r="E17" s="95">
        <f t="shared" si="2"/>
        <v>173757.07083000004</v>
      </c>
      <c r="F17" s="96">
        <v>24829.704150000034</v>
      </c>
      <c r="G17" s="96">
        <f>26132.89663-716.5</f>
        <v>25416.396629999999</v>
      </c>
      <c r="H17" s="96">
        <v>2715.1892099999968</v>
      </c>
      <c r="I17" s="96">
        <f t="shared" si="3"/>
        <v>49057.545700000017</v>
      </c>
      <c r="J17" s="96">
        <v>31276.325220000002</v>
      </c>
      <c r="K17" s="96">
        <v>17781.220480000015</v>
      </c>
      <c r="L17" s="96">
        <v>71738.235140000004</v>
      </c>
      <c r="M17" s="95">
        <f t="shared" si="4"/>
        <v>0</v>
      </c>
      <c r="N17" s="95"/>
      <c r="O17" s="95"/>
      <c r="P17" s="95"/>
      <c r="Q17" s="95"/>
      <c r="R17" s="95"/>
      <c r="S17" s="95">
        <f t="shared" si="5"/>
        <v>0</v>
      </c>
      <c r="T17" s="95"/>
      <c r="U17" s="95"/>
      <c r="V17" s="95"/>
      <c r="W17" s="95"/>
      <c r="X17" s="95"/>
      <c r="Y17" s="95">
        <f t="shared" si="6"/>
        <v>0</v>
      </c>
      <c r="Z17" s="95"/>
      <c r="AA17" s="95"/>
      <c r="AB17" s="95"/>
      <c r="AC17" s="95"/>
      <c r="AD17" s="95"/>
    </row>
    <row r="18" spans="1:30" x14ac:dyDescent="0.25">
      <c r="A18" s="194"/>
      <c r="B18" s="78"/>
      <c r="C18" s="97">
        <f t="shared" si="0"/>
        <v>0</v>
      </c>
      <c r="D18" s="97">
        <f>E18+M18</f>
        <v>1139576.4087700001</v>
      </c>
      <c r="E18" s="97">
        <f>F18+G18+H18+I18+L18</f>
        <v>1139576.4087700001</v>
      </c>
      <c r="F18" s="98">
        <v>282798.46558000002</v>
      </c>
      <c r="G18" s="98">
        <v>143774.78271</v>
      </c>
      <c r="H18" s="98">
        <v>14654.806929999999</v>
      </c>
      <c r="I18" s="98">
        <f t="shared" ref="I18" si="7">SUM(J18:K18)</f>
        <v>408721.89980000007</v>
      </c>
      <c r="J18" s="98">
        <v>305718.65302000003</v>
      </c>
      <c r="K18" s="98">
        <v>103003.24678000003</v>
      </c>
      <c r="L18" s="98">
        <v>289626.45374999999</v>
      </c>
      <c r="M18" s="98">
        <f t="shared" ref="M18" si="8">SUM(N18:R18)</f>
        <v>0</v>
      </c>
      <c r="N18" s="98"/>
      <c r="O18" s="98"/>
      <c r="P18" s="98"/>
      <c r="Q18" s="98"/>
      <c r="R18" s="98"/>
      <c r="S18" s="98">
        <f t="shared" si="5"/>
        <v>0</v>
      </c>
      <c r="T18" s="98"/>
      <c r="U18" s="98"/>
      <c r="V18" s="98"/>
      <c r="W18" s="98"/>
      <c r="X18" s="98"/>
      <c r="Y18" s="98">
        <f t="shared" si="6"/>
        <v>0</v>
      </c>
      <c r="Z18" s="98"/>
      <c r="AA18" s="98"/>
      <c r="AB18" s="98"/>
      <c r="AC18" s="98"/>
      <c r="AD18" s="98"/>
    </row>
    <row r="19" spans="1:30" x14ac:dyDescent="0.25">
      <c r="A19" s="191">
        <v>2016</v>
      </c>
      <c r="B19" s="79" t="s">
        <v>882</v>
      </c>
      <c r="C19" s="95">
        <f t="shared" si="0"/>
        <v>0</v>
      </c>
      <c r="D19" s="95">
        <f>E19+M19</f>
        <v>55210.410600000003</v>
      </c>
      <c r="E19" s="95">
        <f>F19+G19+H19+I19+L19</f>
        <v>55210.410600000003</v>
      </c>
      <c r="F19" s="96">
        <v>24766.788860000001</v>
      </c>
      <c r="G19" s="96">
        <v>1424.3270399999999</v>
      </c>
      <c r="H19" s="96">
        <v>416.80649</v>
      </c>
      <c r="I19" s="96">
        <f>SUM(J19:K19)</f>
        <v>28602.48821</v>
      </c>
      <c r="J19" s="96">
        <v>25072.225900000001</v>
      </c>
      <c r="K19" s="96">
        <v>3530.2623099999996</v>
      </c>
      <c r="L19" s="96">
        <v>0</v>
      </c>
      <c r="M19" s="95">
        <f>SUM(N19:R19)</f>
        <v>0</v>
      </c>
      <c r="N19" s="95"/>
      <c r="O19" s="95"/>
      <c r="P19" s="95"/>
      <c r="Q19" s="95"/>
      <c r="R19" s="95"/>
      <c r="S19" s="95">
        <f>SUM(T19:X19)</f>
        <v>0</v>
      </c>
      <c r="T19" s="95"/>
      <c r="U19" s="95"/>
      <c r="V19" s="95"/>
      <c r="W19" s="95"/>
      <c r="X19" s="95"/>
      <c r="Y19" s="95">
        <f>SUM(Z19:AD19)</f>
        <v>0</v>
      </c>
      <c r="Z19" s="95"/>
      <c r="AA19" s="95"/>
      <c r="AB19" s="95"/>
      <c r="AC19" s="95"/>
      <c r="AD19" s="95"/>
    </row>
    <row r="20" spans="1:30" x14ac:dyDescent="0.25">
      <c r="A20" s="191"/>
      <c r="B20" s="79" t="s">
        <v>883</v>
      </c>
      <c r="C20" s="95">
        <f t="shared" si="0"/>
        <v>0</v>
      </c>
      <c r="D20" s="95">
        <f t="shared" ref="D20:D30" si="9">E20+M20</f>
        <v>87815.220510000014</v>
      </c>
      <c r="E20" s="95">
        <f t="shared" ref="E20:E30" si="10">F20+G20+H20+I20+L20</f>
        <v>87815.220510000014</v>
      </c>
      <c r="F20" s="96">
        <v>24752.71211</v>
      </c>
      <c r="G20" s="96">
        <v>11959.14465</v>
      </c>
      <c r="H20" s="96">
        <v>2314.2731399999998</v>
      </c>
      <c r="I20" s="96">
        <f>SUM(J20:K20)</f>
        <v>35964.93116</v>
      </c>
      <c r="J20" s="96">
        <v>28793.647400000002</v>
      </c>
      <c r="K20" s="96">
        <v>7171.2837600000003</v>
      </c>
      <c r="L20" s="96">
        <v>12824.159449999999</v>
      </c>
      <c r="M20" s="95">
        <f t="shared" ref="M20:M43" si="11">SUM(N20:R20)</f>
        <v>0</v>
      </c>
      <c r="N20" s="95"/>
      <c r="O20" s="95"/>
      <c r="P20" s="95"/>
      <c r="Q20" s="95"/>
      <c r="R20" s="95"/>
      <c r="S20" s="95">
        <f t="shared" ref="S20" si="12">SUM(T20:X20)</f>
        <v>0</v>
      </c>
      <c r="T20" s="95"/>
      <c r="U20" s="95"/>
      <c r="V20" s="95"/>
      <c r="W20" s="95"/>
      <c r="X20" s="95"/>
      <c r="Y20" s="95">
        <f t="shared" ref="Y20" si="13">SUM(Z20:AD20)</f>
        <v>0</v>
      </c>
      <c r="Z20" s="95"/>
      <c r="AA20" s="95"/>
      <c r="AB20" s="95"/>
      <c r="AC20" s="95"/>
      <c r="AD20" s="95"/>
    </row>
    <row r="21" spans="1:30" x14ac:dyDescent="0.25">
      <c r="A21" s="191"/>
      <c r="B21" s="79" t="s">
        <v>884</v>
      </c>
      <c r="C21" s="95">
        <f t="shared" si="0"/>
        <v>4778823.07</v>
      </c>
      <c r="D21" s="95">
        <f t="shared" si="9"/>
        <v>1339256.3336700001</v>
      </c>
      <c r="E21" s="95">
        <f t="shared" si="10"/>
        <v>99708.793669999985</v>
      </c>
      <c r="F21" s="96">
        <v>24720.240729999998</v>
      </c>
      <c r="G21" s="96">
        <v>13678.730440000001</v>
      </c>
      <c r="H21" s="96">
        <v>1399.7494399999996</v>
      </c>
      <c r="I21" s="96">
        <f t="shared" ref="I21:I28" si="14">SUM(J21:K21)</f>
        <v>33404.263039999998</v>
      </c>
      <c r="J21" s="96">
        <v>29680.465499999995</v>
      </c>
      <c r="K21" s="96">
        <v>3723.79754</v>
      </c>
      <c r="L21" s="96">
        <v>26505.810019999997</v>
      </c>
      <c r="M21" s="95">
        <f>SUM(N21:R21)</f>
        <v>1239547.54</v>
      </c>
      <c r="N21" s="95">
        <v>504310.35</v>
      </c>
      <c r="O21" s="95">
        <v>224896.59</v>
      </c>
      <c r="P21" s="95">
        <v>80990.009999999995</v>
      </c>
      <c r="Q21" s="95">
        <v>32457</v>
      </c>
      <c r="R21" s="95">
        <v>396893.59</v>
      </c>
      <c r="S21" s="95">
        <f>SUM(T21:X21)</f>
        <v>2932050.6</v>
      </c>
      <c r="T21" s="95">
        <v>2628735.08</v>
      </c>
      <c r="U21" s="95">
        <v>251770.67</v>
      </c>
      <c r="V21" s="95">
        <v>51544.85</v>
      </c>
      <c r="W21" s="95"/>
      <c r="X21" s="95"/>
      <c r="Y21" s="95">
        <f>SUM(Z21:AD21)</f>
        <v>607224.92999999993</v>
      </c>
      <c r="Z21" s="95">
        <v>512962.24</v>
      </c>
      <c r="AA21" s="95">
        <v>41644.730000000003</v>
      </c>
      <c r="AB21" s="95">
        <v>20451.96</v>
      </c>
      <c r="AC21" s="95">
        <v>32166</v>
      </c>
      <c r="AD21" s="95"/>
    </row>
    <row r="22" spans="1:30" x14ac:dyDescent="0.25">
      <c r="A22" s="191"/>
      <c r="B22" s="79" t="s">
        <v>885</v>
      </c>
      <c r="C22" s="95">
        <f t="shared" si="0"/>
        <v>6699375.6699999999</v>
      </c>
      <c r="D22" s="95">
        <f t="shared" si="9"/>
        <v>1949568.00281</v>
      </c>
      <c r="E22" s="95">
        <f t="shared" si="10"/>
        <v>80556.102809999982</v>
      </c>
      <c r="F22" s="96">
        <v>24601.525609999997</v>
      </c>
      <c r="G22" s="96">
        <v>10184.289710000001</v>
      </c>
      <c r="H22" s="96">
        <v>1778.5594200000005</v>
      </c>
      <c r="I22" s="96">
        <f t="shared" si="14"/>
        <v>30114.173880000002</v>
      </c>
      <c r="J22" s="96">
        <v>23332.296700000003</v>
      </c>
      <c r="K22" s="96">
        <v>6781.8771800000004</v>
      </c>
      <c r="L22" s="96">
        <v>13877.554190000003</v>
      </c>
      <c r="M22" s="95">
        <f t="shared" si="11"/>
        <v>1869011.9</v>
      </c>
      <c r="N22" s="95">
        <v>672051.85</v>
      </c>
      <c r="O22" s="95">
        <v>307379.02</v>
      </c>
      <c r="P22" s="95">
        <v>144190.42000000001</v>
      </c>
      <c r="Q22" s="95">
        <v>138784.9</v>
      </c>
      <c r="R22" s="95">
        <v>606605.71</v>
      </c>
      <c r="S22" s="95">
        <f t="shared" ref="S22:S30" si="15">SUM(T22:X22)</f>
        <v>4018578.5900000003</v>
      </c>
      <c r="T22" s="95">
        <v>3509574.01</v>
      </c>
      <c r="U22" s="95">
        <v>351121.49</v>
      </c>
      <c r="V22" s="95">
        <v>70862.740000000005</v>
      </c>
      <c r="W22" s="95">
        <v>17500</v>
      </c>
      <c r="X22" s="95">
        <v>69520.350000000006</v>
      </c>
      <c r="Y22" s="95">
        <f t="shared" ref="Y22:Y30" si="16">SUM(Z22:AD22)</f>
        <v>811785.18</v>
      </c>
      <c r="Z22" s="95">
        <v>683559.58</v>
      </c>
      <c r="AA22" s="95">
        <v>57125.19</v>
      </c>
      <c r="AB22" s="95">
        <v>28232.41</v>
      </c>
      <c r="AC22" s="95">
        <v>42868</v>
      </c>
      <c r="AD22" s="95"/>
    </row>
    <row r="23" spans="1:30" x14ac:dyDescent="0.25">
      <c r="A23" s="191"/>
      <c r="B23" s="79" t="s">
        <v>886</v>
      </c>
      <c r="C23" s="95">
        <f t="shared" si="0"/>
        <v>8581165.5299999993</v>
      </c>
      <c r="D23" s="95">
        <f t="shared" si="9"/>
        <v>2625325.5616299999</v>
      </c>
      <c r="E23" s="95">
        <f>F23+G23+H23+I23+L23</f>
        <v>96210.491630000004</v>
      </c>
      <c r="F23" s="96">
        <v>24878.166989999998</v>
      </c>
      <c r="G23" s="96">
        <v>11446.305889999996</v>
      </c>
      <c r="H23" s="96">
        <v>1328.3961899999995</v>
      </c>
      <c r="I23" s="96">
        <f t="shared" si="14"/>
        <v>46053.717250000002</v>
      </c>
      <c r="J23" s="96">
        <v>32046.268810000001</v>
      </c>
      <c r="K23" s="96">
        <v>14007.448439999998</v>
      </c>
      <c r="L23" s="96">
        <v>12503.905309999995</v>
      </c>
      <c r="M23" s="95">
        <f t="shared" si="11"/>
        <v>2529115.0699999998</v>
      </c>
      <c r="N23" s="95">
        <v>841027.73</v>
      </c>
      <c r="O23" s="95">
        <v>492673.73</v>
      </c>
      <c r="P23" s="95">
        <v>149338.4</v>
      </c>
      <c r="Q23" s="95">
        <v>216759.76</v>
      </c>
      <c r="R23" s="95">
        <v>829315.45</v>
      </c>
      <c r="S23" s="95">
        <f t="shared" si="15"/>
        <v>5026928.5900000008</v>
      </c>
      <c r="T23" s="95">
        <v>4392116.32</v>
      </c>
      <c r="U23" s="95">
        <v>457202</v>
      </c>
      <c r="V23" s="95">
        <v>80821.62</v>
      </c>
      <c r="W23" s="95">
        <v>17500</v>
      </c>
      <c r="X23" s="95">
        <v>79288.649999999994</v>
      </c>
      <c r="Y23" s="95">
        <f t="shared" si="16"/>
        <v>1025121.87</v>
      </c>
      <c r="Z23" s="95">
        <v>854187.45</v>
      </c>
      <c r="AA23" s="95">
        <v>77288.11</v>
      </c>
      <c r="AB23" s="95">
        <v>31686.31</v>
      </c>
      <c r="AC23" s="95">
        <v>61960</v>
      </c>
      <c r="AD23" s="95"/>
    </row>
    <row r="24" spans="1:30" x14ac:dyDescent="0.25">
      <c r="A24" s="191"/>
      <c r="B24" s="79" t="s">
        <v>887</v>
      </c>
      <c r="C24" s="95">
        <f t="shared" si="0"/>
        <v>10591044.109999999</v>
      </c>
      <c r="D24" s="95">
        <f t="shared" si="9"/>
        <v>3401826.9969599997</v>
      </c>
      <c r="E24" s="95">
        <f t="shared" si="10"/>
        <v>106621.02696000002</v>
      </c>
      <c r="F24" s="96">
        <v>25271.218699999998</v>
      </c>
      <c r="G24" s="96">
        <v>10225.551030000002</v>
      </c>
      <c r="H24" s="96">
        <v>690.89161000000058</v>
      </c>
      <c r="I24" s="96">
        <f t="shared" si="14"/>
        <v>33681.467220000006</v>
      </c>
      <c r="J24" s="96">
        <v>30125.299699999992</v>
      </c>
      <c r="K24" s="96">
        <v>3556.16752000001</v>
      </c>
      <c r="L24" s="96">
        <v>36751.898400000005</v>
      </c>
      <c r="M24" s="95">
        <f t="shared" si="11"/>
        <v>3295205.9699999997</v>
      </c>
      <c r="N24" s="95">
        <v>1010754.76</v>
      </c>
      <c r="O24" s="95">
        <v>552389.07999999996</v>
      </c>
      <c r="P24" s="95">
        <v>167149.92000000001</v>
      </c>
      <c r="Q24" s="95">
        <v>248781.76</v>
      </c>
      <c r="R24" s="95">
        <v>1316130.45</v>
      </c>
      <c r="S24" s="95">
        <f t="shared" si="15"/>
        <v>6057356.75</v>
      </c>
      <c r="T24" s="95">
        <v>5275721.9800000004</v>
      </c>
      <c r="U24" s="95">
        <v>565309.87</v>
      </c>
      <c r="V24" s="95">
        <v>88568.38</v>
      </c>
      <c r="W24" s="95">
        <v>17500</v>
      </c>
      <c r="X24" s="95">
        <v>110256.52</v>
      </c>
      <c r="Y24" s="95">
        <f t="shared" si="16"/>
        <v>1238481.3899999999</v>
      </c>
      <c r="Z24" s="95">
        <v>1025264.84</v>
      </c>
      <c r="AA24" s="95">
        <v>102544.54</v>
      </c>
      <c r="AB24" s="95">
        <v>35050.01</v>
      </c>
      <c r="AC24" s="95">
        <v>75622</v>
      </c>
      <c r="AD24" s="95"/>
    </row>
    <row r="25" spans="1:30" x14ac:dyDescent="0.25">
      <c r="A25" s="191"/>
      <c r="B25" s="79" t="s">
        <v>888</v>
      </c>
      <c r="C25" s="95">
        <f t="shared" si="0"/>
        <v>12252143.019999998</v>
      </c>
      <c r="D25" s="95">
        <f t="shared" si="9"/>
        <v>3887216.2685000002</v>
      </c>
      <c r="E25" s="95">
        <f t="shared" si="10"/>
        <v>77503.858500000002</v>
      </c>
      <c r="F25" s="96">
        <v>25432.487959999999</v>
      </c>
      <c r="G25" s="96">
        <v>9133.7539199999992</v>
      </c>
      <c r="H25" s="96">
        <v>837.02014999999903</v>
      </c>
      <c r="I25" s="96">
        <f>SUM(J25:K25)</f>
        <v>33199.534520000001</v>
      </c>
      <c r="J25" s="96">
        <v>30380.615050000004</v>
      </c>
      <c r="K25" s="96">
        <v>2818.9194700000003</v>
      </c>
      <c r="L25" s="96">
        <v>8901.061950000003</v>
      </c>
      <c r="M25" s="95">
        <f t="shared" si="11"/>
        <v>3809712.41</v>
      </c>
      <c r="N25" s="95">
        <v>1176193.8700000001</v>
      </c>
      <c r="O25" s="95">
        <v>602134.15</v>
      </c>
      <c r="P25" s="95">
        <v>167646.32999999999</v>
      </c>
      <c r="Q25" s="95">
        <v>280036.76</v>
      </c>
      <c r="R25" s="95">
        <v>1583701.3</v>
      </c>
      <c r="S25" s="95">
        <f t="shared" si="15"/>
        <v>6981487.8299999991</v>
      </c>
      <c r="T25" s="95">
        <v>6147391.9900000002</v>
      </c>
      <c r="U25" s="95">
        <v>614725.89</v>
      </c>
      <c r="V25" s="95">
        <v>91613.43</v>
      </c>
      <c r="W25" s="95">
        <v>17500</v>
      </c>
      <c r="X25" s="95">
        <v>110256.52</v>
      </c>
      <c r="Y25" s="95">
        <f t="shared" si="16"/>
        <v>1460942.78</v>
      </c>
      <c r="Z25" s="95">
        <v>1197140.55</v>
      </c>
      <c r="AA25" s="95">
        <v>106731.31</v>
      </c>
      <c r="AB25" s="95">
        <v>37813.269999999997</v>
      </c>
      <c r="AC25" s="95">
        <v>95064</v>
      </c>
      <c r="AD25" s="95">
        <v>24193.65</v>
      </c>
    </row>
    <row r="26" spans="1:30" x14ac:dyDescent="0.25">
      <c r="A26" s="191"/>
      <c r="B26" s="79" t="s">
        <v>889</v>
      </c>
      <c r="C26" s="95">
        <f t="shared" si="0"/>
        <v>14199102.470000001</v>
      </c>
      <c r="D26" s="95">
        <f t="shared" si="9"/>
        <v>4601097.8061299995</v>
      </c>
      <c r="E26" s="95">
        <f t="shared" si="10"/>
        <v>107136.83613</v>
      </c>
      <c r="F26" s="96">
        <v>23566.790400000002</v>
      </c>
      <c r="G26" s="96">
        <v>11400.07127</v>
      </c>
      <c r="H26" s="96">
        <v>835.55675999999949</v>
      </c>
      <c r="I26" s="96">
        <f>SUM(J26:K26)</f>
        <v>41658.747380000001</v>
      </c>
      <c r="J26" s="96">
        <v>31113.987209999999</v>
      </c>
      <c r="K26" s="96">
        <v>10544.760170000005</v>
      </c>
      <c r="L26" s="96">
        <v>29675.67031999999</v>
      </c>
      <c r="M26" s="95">
        <f t="shared" si="11"/>
        <v>4493960.97</v>
      </c>
      <c r="N26" s="95">
        <v>1342702.87</v>
      </c>
      <c r="O26" s="95">
        <v>675893.01</v>
      </c>
      <c r="P26" s="95">
        <v>189794.91</v>
      </c>
      <c r="Q26" s="95">
        <v>309120.03999999998</v>
      </c>
      <c r="R26" s="95">
        <v>1976450.14</v>
      </c>
      <c r="S26" s="95">
        <f t="shared" si="15"/>
        <v>7976217.54</v>
      </c>
      <c r="T26" s="95">
        <v>7016090.2999999998</v>
      </c>
      <c r="U26" s="95">
        <v>678486.42</v>
      </c>
      <c r="V26" s="95">
        <v>97195.41</v>
      </c>
      <c r="W26" s="95">
        <v>17500</v>
      </c>
      <c r="X26" s="95">
        <v>166945.41</v>
      </c>
      <c r="Y26" s="95">
        <f t="shared" si="16"/>
        <v>1728923.9600000002</v>
      </c>
      <c r="Z26" s="95">
        <v>1366181.37</v>
      </c>
      <c r="AA26" s="95">
        <v>151315.78</v>
      </c>
      <c r="AB26" s="95">
        <v>41218.339999999997</v>
      </c>
      <c r="AC26" s="95">
        <v>100064</v>
      </c>
      <c r="AD26" s="95">
        <v>70144.47</v>
      </c>
    </row>
    <row r="27" spans="1:30" x14ac:dyDescent="0.25">
      <c r="A27" s="191"/>
      <c r="B27" s="79" t="s">
        <v>890</v>
      </c>
      <c r="C27" s="95">
        <f t="shared" si="0"/>
        <v>15812142.709999999</v>
      </c>
      <c r="D27" s="95">
        <f t="shared" si="9"/>
        <v>5040229.97169</v>
      </c>
      <c r="E27" s="95">
        <f t="shared" si="10"/>
        <v>102608.17169000002</v>
      </c>
      <c r="F27" s="70">
        <v>24413.5016</v>
      </c>
      <c r="G27" s="96">
        <v>9143.6204099999995</v>
      </c>
      <c r="H27" s="96">
        <v>716.30253000000005</v>
      </c>
      <c r="I27" s="96">
        <f t="shared" si="14"/>
        <v>31982.503360000002</v>
      </c>
      <c r="J27" s="99">
        <v>26178.25172</v>
      </c>
      <c r="K27" s="99">
        <v>5804.2516400000004</v>
      </c>
      <c r="L27" s="96">
        <v>36352.24379</v>
      </c>
      <c r="M27" s="95">
        <f t="shared" si="11"/>
        <v>4937621.8</v>
      </c>
      <c r="N27" s="95">
        <v>1507709.61</v>
      </c>
      <c r="O27" s="95">
        <v>720137.27</v>
      </c>
      <c r="P27" s="95">
        <v>209881.2</v>
      </c>
      <c r="Q27" s="95">
        <v>351299.88</v>
      </c>
      <c r="R27" s="95">
        <v>2148593.84</v>
      </c>
      <c r="S27" s="95">
        <f t="shared" si="15"/>
        <v>8935519.5800000001</v>
      </c>
      <c r="T27" s="95">
        <v>7884842.5</v>
      </c>
      <c r="U27" s="95">
        <v>759184.43</v>
      </c>
      <c r="V27" s="95">
        <v>107047.24</v>
      </c>
      <c r="W27" s="95">
        <v>17500</v>
      </c>
      <c r="X27" s="95">
        <v>166945.41</v>
      </c>
      <c r="Y27" s="95">
        <f t="shared" si="16"/>
        <v>1939001.33</v>
      </c>
      <c r="Z27" s="95">
        <v>1535781.14</v>
      </c>
      <c r="AA27" s="95">
        <v>178910.35</v>
      </c>
      <c r="AB27" s="95">
        <v>44601.37</v>
      </c>
      <c r="AC27" s="95">
        <v>109564</v>
      </c>
      <c r="AD27" s="95">
        <v>70144.47</v>
      </c>
    </row>
    <row r="28" spans="1:30" x14ac:dyDescent="0.25">
      <c r="A28" s="192"/>
      <c r="B28" s="80" t="s">
        <v>891</v>
      </c>
      <c r="C28" s="95">
        <f t="shared" si="0"/>
        <v>17748741.460000001</v>
      </c>
      <c r="D28" s="95">
        <f t="shared" si="9"/>
        <v>5714044.2206100002</v>
      </c>
      <c r="E28" s="95">
        <f t="shared" si="10"/>
        <v>129142.13060999999</v>
      </c>
      <c r="F28" s="100">
        <v>24685.05791</v>
      </c>
      <c r="G28" s="101">
        <v>11524.12997</v>
      </c>
      <c r="H28" s="100">
        <v>814.78802999999903</v>
      </c>
      <c r="I28" s="96">
        <f t="shared" si="14"/>
        <v>47301.574959999998</v>
      </c>
      <c r="J28" s="102">
        <v>32216.383320000001</v>
      </c>
      <c r="K28" s="102">
        <v>15085.191639999999</v>
      </c>
      <c r="L28" s="100">
        <v>44816.579740000001</v>
      </c>
      <c r="M28" s="95">
        <f t="shared" si="11"/>
        <v>5584902.0899999999</v>
      </c>
      <c r="N28" s="118">
        <v>1669505.73</v>
      </c>
      <c r="O28" s="118">
        <v>799026.17</v>
      </c>
      <c r="P28" s="118">
        <v>226033.29</v>
      </c>
      <c r="Q28" s="118">
        <v>366493.88</v>
      </c>
      <c r="R28" s="118">
        <v>2523843.02</v>
      </c>
      <c r="S28" s="95">
        <f t="shared" si="15"/>
        <v>9998927.4200000018</v>
      </c>
      <c r="T28" s="118">
        <v>8758548.4900000002</v>
      </c>
      <c r="U28" s="118">
        <v>868218.79</v>
      </c>
      <c r="V28" s="118">
        <v>115519.92</v>
      </c>
      <c r="W28" s="118">
        <v>17500</v>
      </c>
      <c r="X28" s="118">
        <v>239140.22</v>
      </c>
      <c r="Y28" s="95">
        <f t="shared" si="16"/>
        <v>2164911.9500000002</v>
      </c>
      <c r="Z28" s="118">
        <v>1703488.29</v>
      </c>
      <c r="AA28" s="118">
        <v>214941.91</v>
      </c>
      <c r="AB28" s="118">
        <v>48627.86</v>
      </c>
      <c r="AC28" s="118">
        <v>118774</v>
      </c>
      <c r="AD28" s="118">
        <v>79079.89</v>
      </c>
    </row>
    <row r="29" spans="1:30" x14ac:dyDescent="0.25">
      <c r="A29" s="192"/>
      <c r="B29" s="80" t="s">
        <v>892</v>
      </c>
      <c r="C29" s="95">
        <f t="shared" si="0"/>
        <v>19723444.119999997</v>
      </c>
      <c r="D29" s="95">
        <f t="shared" si="9"/>
        <v>6360921.2197499992</v>
      </c>
      <c r="E29" s="95">
        <f t="shared" si="10"/>
        <v>123382.86975000001</v>
      </c>
      <c r="F29" s="100">
        <v>24827.598859999998</v>
      </c>
      <c r="G29" s="101">
        <f>13301.19593</f>
        <v>13301.19593</v>
      </c>
      <c r="H29" s="100">
        <v>1056.7588800000001</v>
      </c>
      <c r="I29" s="96">
        <f t="shared" ref="I29:I35" si="17">SUM(J29:K29)</f>
        <v>42062.473770000004</v>
      </c>
      <c r="J29" s="102">
        <v>32919.262710000003</v>
      </c>
      <c r="K29" s="102">
        <v>9143.2110599999996</v>
      </c>
      <c r="L29" s="100">
        <v>42134.84231</v>
      </c>
      <c r="M29" s="95">
        <f t="shared" si="11"/>
        <v>6237538.3499999996</v>
      </c>
      <c r="N29" s="118">
        <v>1830617.84</v>
      </c>
      <c r="O29" s="118">
        <v>924982.33</v>
      </c>
      <c r="P29" s="118">
        <v>235341.27</v>
      </c>
      <c r="Q29" s="118">
        <v>445685.88</v>
      </c>
      <c r="R29" s="118">
        <v>2800911.03</v>
      </c>
      <c r="S29" s="95">
        <f t="shared" si="15"/>
        <v>11097020.050000001</v>
      </c>
      <c r="T29" s="118">
        <v>9634211.8000000007</v>
      </c>
      <c r="U29" s="118">
        <v>998611</v>
      </c>
      <c r="V29" s="118">
        <v>134437.48000000001</v>
      </c>
      <c r="W29" s="118">
        <v>54700</v>
      </c>
      <c r="X29" s="118">
        <v>275059.77</v>
      </c>
      <c r="Y29" s="95">
        <f t="shared" si="16"/>
        <v>2388885.7200000002</v>
      </c>
      <c r="Z29" s="118">
        <v>1871179.26</v>
      </c>
      <c r="AA29" s="118">
        <v>241565.8</v>
      </c>
      <c r="AB29" s="118">
        <v>53643.25</v>
      </c>
      <c r="AC29" s="118">
        <v>126314</v>
      </c>
      <c r="AD29" s="118">
        <v>96183.41</v>
      </c>
    </row>
    <row r="30" spans="1:30" x14ac:dyDescent="0.25">
      <c r="A30" s="192"/>
      <c r="B30" s="80" t="s">
        <v>893</v>
      </c>
      <c r="C30" s="95">
        <f t="shared" si="0"/>
        <v>21796137.649999999</v>
      </c>
      <c r="D30" s="95">
        <f t="shared" si="9"/>
        <v>6999709.2129649986</v>
      </c>
      <c r="E30" s="95">
        <f t="shared" si="10"/>
        <v>192106.75296499973</v>
      </c>
      <c r="F30" s="102">
        <f>25175.0214299999-0.08701</f>
        <v>25174.9344199999</v>
      </c>
      <c r="G30" s="103">
        <f>27499.20706</f>
        <v>27499.207060000001</v>
      </c>
      <c r="H30" s="102">
        <v>2033.351735</v>
      </c>
      <c r="I30" s="96">
        <f t="shared" si="17"/>
        <v>61799.542269999904</v>
      </c>
      <c r="J30" s="104">
        <v>34556.249000000003</v>
      </c>
      <c r="K30" s="104">
        <v>27243.2932699999</v>
      </c>
      <c r="L30" s="102">
        <v>75599.717479999934</v>
      </c>
      <c r="M30" s="95">
        <f t="shared" si="11"/>
        <v>6807602.459999999</v>
      </c>
      <c r="N30" s="119">
        <v>1996788.43</v>
      </c>
      <c r="O30" s="120">
        <v>1001034.21</v>
      </c>
      <c r="P30" s="119">
        <v>276964.74</v>
      </c>
      <c r="Q30" s="119">
        <v>535660.56999999995</v>
      </c>
      <c r="R30" s="119">
        <v>2997154.51</v>
      </c>
      <c r="S30" s="95">
        <f t="shared" si="15"/>
        <v>12337314.120000001</v>
      </c>
      <c r="T30" s="119">
        <v>10507210.630000001</v>
      </c>
      <c r="U30" s="120">
        <v>1313413.1599999999</v>
      </c>
      <c r="V30" s="119">
        <v>185241.84</v>
      </c>
      <c r="W30" s="119">
        <v>54700</v>
      </c>
      <c r="X30" s="119">
        <v>276748.49</v>
      </c>
      <c r="Y30" s="95">
        <f t="shared" si="16"/>
        <v>2651221.0700000003</v>
      </c>
      <c r="Z30" s="119">
        <v>2039245.67</v>
      </c>
      <c r="AA30" s="120">
        <v>288497.45</v>
      </c>
      <c r="AB30" s="119">
        <v>85536.54</v>
      </c>
      <c r="AC30" s="119">
        <v>141758</v>
      </c>
      <c r="AD30" s="119">
        <v>96183.41</v>
      </c>
    </row>
    <row r="31" spans="1:30" x14ac:dyDescent="0.25">
      <c r="A31" s="193"/>
      <c r="B31" s="81"/>
      <c r="C31" s="105"/>
      <c r="D31" s="105"/>
      <c r="E31" s="105"/>
      <c r="F31" s="105"/>
      <c r="G31" s="106"/>
      <c r="H31" s="106"/>
      <c r="I31" s="106"/>
      <c r="J31" s="106"/>
      <c r="K31" s="106"/>
      <c r="L31" s="106"/>
      <c r="M31" s="95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</row>
    <row r="32" spans="1:30" x14ac:dyDescent="0.25">
      <c r="A32" s="191">
        <v>2017</v>
      </c>
      <c r="B32" s="79" t="s">
        <v>882</v>
      </c>
      <c r="C32" s="95">
        <f t="shared" si="0"/>
        <v>1196515.06</v>
      </c>
      <c r="D32" s="95">
        <f>E32+M32</f>
        <v>220582.32921</v>
      </c>
      <c r="E32" s="95">
        <f>F32+G32+H32+I32+L32</f>
        <v>57713.659209999998</v>
      </c>
      <c r="F32" s="95">
        <v>24846.235489999999</v>
      </c>
      <c r="G32" s="95">
        <v>1301.9379300000001</v>
      </c>
      <c r="H32" s="95">
        <v>469.39997</v>
      </c>
      <c r="I32" s="96">
        <f t="shared" si="17"/>
        <v>30409.931329999999</v>
      </c>
      <c r="J32" s="95">
        <v>27498.698</v>
      </c>
      <c r="K32" s="107">
        <v>2911.23333</v>
      </c>
      <c r="L32" s="95">
        <v>686.15449000000001</v>
      </c>
      <c r="M32" s="95">
        <f t="shared" si="11"/>
        <v>162868.67000000001</v>
      </c>
      <c r="N32" s="95">
        <v>162868.67000000001</v>
      </c>
      <c r="O32" s="95"/>
      <c r="P32" s="95"/>
      <c r="Q32" s="95"/>
      <c r="R32" s="95"/>
      <c r="S32" s="95">
        <f t="shared" ref="S32:S37" si="18">SUM(T32:X32)</f>
        <v>866815.64</v>
      </c>
      <c r="T32" s="95">
        <v>866815.64</v>
      </c>
      <c r="U32" s="95"/>
      <c r="V32" s="95"/>
      <c r="W32" s="95"/>
      <c r="X32" s="95"/>
      <c r="Y32" s="95">
        <f t="shared" ref="Y32:Y37" si="19">SUM(Z32:AD32)</f>
        <v>166830.75</v>
      </c>
      <c r="Z32" s="95">
        <v>166830.75</v>
      </c>
      <c r="AA32" s="95"/>
      <c r="AB32" s="95"/>
      <c r="AC32" s="95"/>
      <c r="AD32" s="95"/>
    </row>
    <row r="33" spans="1:30" x14ac:dyDescent="0.25">
      <c r="A33" s="191"/>
      <c r="B33" s="79" t="s">
        <v>883</v>
      </c>
      <c r="C33" s="95">
        <f t="shared" si="0"/>
        <v>2677918.1999999997</v>
      </c>
      <c r="D33" s="95">
        <f t="shared" ref="D33:D36" si="20">E33+M33</f>
        <v>563781.0605599999</v>
      </c>
      <c r="E33" s="95">
        <f t="shared" ref="E33:E36" si="21">F33+G33+H33+I33+L33</f>
        <v>87018.600559999992</v>
      </c>
      <c r="F33" s="95">
        <v>25348.27275</v>
      </c>
      <c r="G33" s="108">
        <v>12435.78448</v>
      </c>
      <c r="H33" s="108">
        <v>2584.5733500000001</v>
      </c>
      <c r="I33" s="96">
        <f t="shared" si="17"/>
        <v>35523.365980000002</v>
      </c>
      <c r="J33" s="108">
        <v>29987.650020000001</v>
      </c>
      <c r="K33" s="109">
        <v>5535.7159600000005</v>
      </c>
      <c r="L33" s="95">
        <v>11126.603999999999</v>
      </c>
      <c r="M33" s="95">
        <f t="shared" si="11"/>
        <v>476762.45999999996</v>
      </c>
      <c r="N33" s="95">
        <v>325517.78999999998</v>
      </c>
      <c r="O33" s="108">
        <v>28522.55</v>
      </c>
      <c r="P33" s="108">
        <v>90983.1</v>
      </c>
      <c r="Q33" s="108"/>
      <c r="R33" s="95">
        <v>31739.02</v>
      </c>
      <c r="S33" s="95">
        <f t="shared" si="18"/>
        <v>1848220.19</v>
      </c>
      <c r="T33" s="95">
        <v>1739842.71</v>
      </c>
      <c r="U33" s="108">
        <v>85035.13</v>
      </c>
      <c r="V33" s="108">
        <v>16872.259999999998</v>
      </c>
      <c r="W33" s="108"/>
      <c r="X33" s="95">
        <v>6470.09</v>
      </c>
      <c r="Y33" s="95">
        <f t="shared" si="19"/>
        <v>352935.55</v>
      </c>
      <c r="Z33" s="95">
        <v>333969.89</v>
      </c>
      <c r="AA33" s="108">
        <v>600</v>
      </c>
      <c r="AB33" s="108">
        <v>14476.66</v>
      </c>
      <c r="AC33" s="108">
        <v>3889</v>
      </c>
      <c r="AD33" s="95"/>
    </row>
    <row r="34" spans="1:30" x14ac:dyDescent="0.25">
      <c r="A34" s="191"/>
      <c r="B34" s="79" t="s">
        <v>884</v>
      </c>
      <c r="C34" s="95">
        <f t="shared" si="0"/>
        <v>5318373.1099999994</v>
      </c>
      <c r="D34" s="95">
        <f t="shared" si="20"/>
        <v>1729381.46102</v>
      </c>
      <c r="E34" s="95">
        <f t="shared" si="21"/>
        <v>110996.73102000001</v>
      </c>
      <c r="F34" s="95">
        <v>24671.084579999999</v>
      </c>
      <c r="G34" s="108">
        <f>13602.18788+3.63797880709171E-12</f>
        <v>13602.187880000003</v>
      </c>
      <c r="H34" s="108">
        <v>1470.13113</v>
      </c>
      <c r="I34" s="96">
        <f t="shared" si="17"/>
        <v>41293.796000000002</v>
      </c>
      <c r="J34" s="108">
        <v>31926.155299999999</v>
      </c>
      <c r="K34" s="109">
        <v>9367.6406999999999</v>
      </c>
      <c r="L34" s="95">
        <v>29959.531429999999</v>
      </c>
      <c r="M34" s="95">
        <f t="shared" si="11"/>
        <v>1618384.73</v>
      </c>
      <c r="N34" s="95">
        <v>489035.91</v>
      </c>
      <c r="O34" s="108">
        <v>339443.71</v>
      </c>
      <c r="P34" s="108">
        <v>151760.95999999999</v>
      </c>
      <c r="Q34" s="108">
        <v>94338.53</v>
      </c>
      <c r="R34" s="95">
        <v>543805.62</v>
      </c>
      <c r="S34" s="95">
        <f t="shared" si="18"/>
        <v>3082165.63</v>
      </c>
      <c r="T34" s="95">
        <v>2609594.84</v>
      </c>
      <c r="U34" s="108">
        <v>348455.86</v>
      </c>
      <c r="V34" s="108">
        <v>46295</v>
      </c>
      <c r="W34" s="108"/>
      <c r="X34" s="95">
        <v>77819.929999999993</v>
      </c>
      <c r="Y34" s="95">
        <f t="shared" si="19"/>
        <v>617822.75000000012</v>
      </c>
      <c r="Z34" s="95">
        <v>503024.76</v>
      </c>
      <c r="AA34" s="108">
        <v>53052.06</v>
      </c>
      <c r="AB34" s="108">
        <v>29793.77</v>
      </c>
      <c r="AC34" s="108">
        <v>31952.16</v>
      </c>
      <c r="AD34" s="95"/>
    </row>
    <row r="35" spans="1:30" x14ac:dyDescent="0.25">
      <c r="A35" s="191"/>
      <c r="B35" s="79" t="s">
        <v>885</v>
      </c>
      <c r="C35" s="95">
        <f t="shared" si="0"/>
        <v>6515030.5499999998</v>
      </c>
      <c r="D35" s="95">
        <f t="shared" si="20"/>
        <v>1880750.4950199998</v>
      </c>
      <c r="E35" s="95">
        <f t="shared" si="21"/>
        <v>99928.195020000014</v>
      </c>
      <c r="F35" s="108">
        <v>25058.463449999999</v>
      </c>
      <c r="G35" s="108">
        <v>13938.50973</v>
      </c>
      <c r="H35" s="95">
        <v>1722.8931499999999</v>
      </c>
      <c r="I35" s="96">
        <f t="shared" si="17"/>
        <v>40998.962180000002</v>
      </c>
      <c r="J35" s="110">
        <v>31609.135450000002</v>
      </c>
      <c r="K35" s="109">
        <f>9389.82673</f>
        <v>9389.8267300000007</v>
      </c>
      <c r="L35" s="95">
        <v>18209.36651</v>
      </c>
      <c r="M35" s="95">
        <f t="shared" si="11"/>
        <v>1780822.2999999998</v>
      </c>
      <c r="N35" s="95">
        <v>651473.48</v>
      </c>
      <c r="O35" s="95">
        <v>339443.71</v>
      </c>
      <c r="P35" s="95">
        <v>151760.95999999999</v>
      </c>
      <c r="Q35" s="95">
        <v>94338.53</v>
      </c>
      <c r="R35" s="95">
        <v>543805.62</v>
      </c>
      <c r="S35" s="95">
        <f t="shared" si="18"/>
        <v>3949688.98</v>
      </c>
      <c r="T35" s="95">
        <v>3477118.19</v>
      </c>
      <c r="U35" s="95">
        <v>348455.86</v>
      </c>
      <c r="V35" s="95">
        <v>46295</v>
      </c>
      <c r="W35" s="95"/>
      <c r="X35" s="95">
        <v>77819.929999999993</v>
      </c>
      <c r="Y35" s="95">
        <f t="shared" si="19"/>
        <v>784519.27000000014</v>
      </c>
      <c r="Z35" s="95">
        <v>669721.28</v>
      </c>
      <c r="AA35" s="95">
        <v>53052.06</v>
      </c>
      <c r="AB35" s="95">
        <v>29793.77</v>
      </c>
      <c r="AC35" s="95">
        <v>31952.16</v>
      </c>
      <c r="AD35" s="95"/>
    </row>
    <row r="36" spans="1:30" x14ac:dyDescent="0.25">
      <c r="A36" s="191"/>
      <c r="B36" s="79" t="s">
        <v>886</v>
      </c>
      <c r="C36" s="95">
        <f t="shared" si="0"/>
        <v>8516866.6699999999</v>
      </c>
      <c r="D36" s="95">
        <f t="shared" si="20"/>
        <v>2614727.8174899998</v>
      </c>
      <c r="E36" s="95">
        <f t="shared" si="21"/>
        <v>108203.85748999999</v>
      </c>
      <c r="F36" s="95">
        <v>25176.423500000001</v>
      </c>
      <c r="G36" s="95">
        <v>14788.43672</v>
      </c>
      <c r="H36" s="95">
        <v>1029.37871</v>
      </c>
      <c r="I36" s="96">
        <f>SUM(J36:K36)</f>
        <v>39702.245540000004</v>
      </c>
      <c r="J36" s="108">
        <v>31959.173699999999</v>
      </c>
      <c r="K36" s="108">
        <f>7742.36933+0.70251</f>
        <v>7743.0718400000005</v>
      </c>
      <c r="L36" s="95">
        <v>27507.373019999999</v>
      </c>
      <c r="M36" s="95">
        <f t="shared" si="11"/>
        <v>2506523.96</v>
      </c>
      <c r="N36" s="95">
        <v>814446.49</v>
      </c>
      <c r="O36" s="95">
        <v>411003.31</v>
      </c>
      <c r="P36" s="95">
        <v>155584.72</v>
      </c>
      <c r="Q36" s="95">
        <v>173397.27</v>
      </c>
      <c r="R36" s="95">
        <v>952092.17</v>
      </c>
      <c r="S36" s="95">
        <f t="shared" si="18"/>
        <v>4938372.53</v>
      </c>
      <c r="T36" s="95">
        <v>4350434.3600000003</v>
      </c>
      <c r="U36" s="95">
        <v>448993.3</v>
      </c>
      <c r="V36" s="95">
        <v>61124.94</v>
      </c>
      <c r="W36" s="95"/>
      <c r="X36" s="95">
        <v>77819.929999999993</v>
      </c>
      <c r="Y36" s="95">
        <f t="shared" si="19"/>
        <v>1071970.18</v>
      </c>
      <c r="Z36" s="95">
        <v>835702.85</v>
      </c>
      <c r="AA36" s="95">
        <v>159152.20000000001</v>
      </c>
      <c r="AB36" s="95">
        <v>30105.97</v>
      </c>
      <c r="AC36" s="95">
        <v>47009.16</v>
      </c>
      <c r="AD36" s="95"/>
    </row>
    <row r="37" spans="1:30" x14ac:dyDescent="0.25">
      <c r="A37" s="191"/>
      <c r="B37" s="79" t="s">
        <v>887</v>
      </c>
      <c r="C37" s="95">
        <f t="shared" si="0"/>
        <v>10380671.35</v>
      </c>
      <c r="D37" s="95">
        <f>E37+M37</f>
        <v>3319365.8457800001</v>
      </c>
      <c r="E37" s="95">
        <f>F37+G37+H37+I37+L37</f>
        <v>106702.39577999998</v>
      </c>
      <c r="F37" s="95">
        <v>25102.682019999993</v>
      </c>
      <c r="G37" s="95">
        <v>10844.51352</v>
      </c>
      <c r="H37" s="95">
        <v>772.52707000000009</v>
      </c>
      <c r="I37" s="96">
        <f>SUM(J37:K37)</f>
        <v>39202.052119999978</v>
      </c>
      <c r="J37" s="95">
        <v>32126.547020000002</v>
      </c>
      <c r="K37" s="95">
        <v>7075.5050999999803</v>
      </c>
      <c r="L37" s="95">
        <v>30780.621050000002</v>
      </c>
      <c r="M37" s="95">
        <f t="shared" si="11"/>
        <v>3212663.45</v>
      </c>
      <c r="N37" s="95">
        <v>974858.23999999999</v>
      </c>
      <c r="O37" s="95">
        <v>450474.83</v>
      </c>
      <c r="P37" s="95">
        <v>160522.79999999999</v>
      </c>
      <c r="Q37" s="95">
        <v>199364.27</v>
      </c>
      <c r="R37" s="95">
        <v>1427443.31</v>
      </c>
      <c r="S37" s="95">
        <f t="shared" si="18"/>
        <v>5903105.4299999997</v>
      </c>
      <c r="T37" s="95">
        <v>5228049.84</v>
      </c>
      <c r="U37" s="95">
        <v>509174.09</v>
      </c>
      <c r="V37" s="95">
        <v>70949.87</v>
      </c>
      <c r="W37" s="95"/>
      <c r="X37" s="95">
        <v>94931.63</v>
      </c>
      <c r="Y37" s="95">
        <f t="shared" si="19"/>
        <v>1264902.47</v>
      </c>
      <c r="Z37" s="95">
        <v>1005725.25</v>
      </c>
      <c r="AA37" s="95">
        <v>167994.83</v>
      </c>
      <c r="AB37" s="95">
        <v>33186.230000000003</v>
      </c>
      <c r="AC37" s="95">
        <v>57996.160000000003</v>
      </c>
      <c r="AD37" s="95"/>
    </row>
    <row r="38" spans="1:30" x14ac:dyDescent="0.25">
      <c r="A38" s="191"/>
      <c r="B38" s="79" t="s">
        <v>888</v>
      </c>
      <c r="C38" s="95">
        <f t="shared" si="0"/>
        <v>12003370.84</v>
      </c>
      <c r="D38" s="95">
        <f>E38+M38</f>
        <v>3727994.7673800001</v>
      </c>
      <c r="E38" s="95">
        <f>F38+G38+H38+I38+L38</f>
        <v>109225.46738000003</v>
      </c>
      <c r="F38" s="95">
        <v>24978.209360000001</v>
      </c>
      <c r="G38" s="95">
        <v>11062.969240000006</v>
      </c>
      <c r="H38" s="95">
        <v>935.6237799999999</v>
      </c>
      <c r="I38" s="96">
        <f>SUM(J38:K38)</f>
        <v>45737.674990000021</v>
      </c>
      <c r="J38" s="95">
        <v>36228.048600000002</v>
      </c>
      <c r="K38" s="95">
        <v>9509.6263900000195</v>
      </c>
      <c r="L38" s="95">
        <v>26510.990009999994</v>
      </c>
      <c r="M38" s="95">
        <f t="shared" si="11"/>
        <v>3618769.3000000003</v>
      </c>
      <c r="N38" s="95">
        <v>1133480.31</v>
      </c>
      <c r="O38" s="95">
        <v>506945.75</v>
      </c>
      <c r="P38" s="95">
        <v>164500.6</v>
      </c>
      <c r="Q38" s="95">
        <v>216664.27</v>
      </c>
      <c r="R38" s="95">
        <v>1597178.37</v>
      </c>
      <c r="S38" s="95">
        <f>SUM(T38:X38)</f>
        <v>6921970.5999999996</v>
      </c>
      <c r="T38" s="95">
        <v>6105317.1699999999</v>
      </c>
      <c r="U38" s="95">
        <v>594887.16</v>
      </c>
      <c r="V38" s="95">
        <v>75681.179999999993</v>
      </c>
      <c r="W38" s="95"/>
      <c r="X38" s="95">
        <v>146085.09</v>
      </c>
      <c r="Y38" s="95">
        <f>SUM(Z38:AD38)</f>
        <v>1462630.9399999997</v>
      </c>
      <c r="Z38" s="95">
        <v>1174721.94</v>
      </c>
      <c r="AA38" s="95">
        <v>180887.4</v>
      </c>
      <c r="AB38" s="95">
        <v>39068.44</v>
      </c>
      <c r="AC38" s="95">
        <v>67953.16</v>
      </c>
      <c r="AD38" s="95"/>
    </row>
    <row r="39" spans="1:30" x14ac:dyDescent="0.25">
      <c r="A39" s="191"/>
      <c r="B39" s="79" t="s">
        <v>889</v>
      </c>
      <c r="C39" s="95">
        <f t="shared" si="0"/>
        <v>13672295.9</v>
      </c>
      <c r="D39" s="95">
        <f>E39+M39</f>
        <v>4213296.8438999997</v>
      </c>
      <c r="E39" s="95">
        <f>F39+G39+H39+I39+L39</f>
        <v>106809.34389999999</v>
      </c>
      <c r="F39" s="95">
        <v>24661.182910000003</v>
      </c>
      <c r="G39" s="95">
        <v>11634.678899999999</v>
      </c>
      <c r="H39" s="95">
        <v>785.79655000000093</v>
      </c>
      <c r="I39" s="99">
        <f>SUM(J39:K39)</f>
        <v>36402.685249999995</v>
      </c>
      <c r="J39" s="108">
        <v>27800.572889999999</v>
      </c>
      <c r="K39" s="108">
        <v>8602.1123599999992</v>
      </c>
      <c r="L39" s="95">
        <v>33325.000289999996</v>
      </c>
      <c r="M39" s="95">
        <f t="shared" si="11"/>
        <v>4106487.5</v>
      </c>
      <c r="N39" s="95">
        <v>1294123.8600000001</v>
      </c>
      <c r="O39" s="95">
        <v>586147.26</v>
      </c>
      <c r="P39" s="95">
        <v>182591.77</v>
      </c>
      <c r="Q39" s="95">
        <v>254022.27</v>
      </c>
      <c r="R39" s="95">
        <v>1789602.34</v>
      </c>
      <c r="S39" s="95">
        <f>SUM(T39:X39)</f>
        <v>7904491.8899999997</v>
      </c>
      <c r="T39" s="95">
        <v>6973759.6799999997</v>
      </c>
      <c r="U39" s="95">
        <v>657321.21</v>
      </c>
      <c r="V39" s="95">
        <v>82683.009999999995</v>
      </c>
      <c r="W39" s="95"/>
      <c r="X39" s="95">
        <v>190727.99</v>
      </c>
      <c r="Y39" s="95">
        <f>SUM(Z39:AD39)</f>
        <v>1661316.51</v>
      </c>
      <c r="Z39" s="95">
        <v>1343161.81</v>
      </c>
      <c r="AA39" s="95">
        <v>196834.83</v>
      </c>
      <c r="AB39" s="95">
        <v>43399.71</v>
      </c>
      <c r="AC39" s="95">
        <v>77920.160000000003</v>
      </c>
      <c r="AD39" s="95"/>
    </row>
    <row r="40" spans="1:30" x14ac:dyDescent="0.25">
      <c r="A40" s="191"/>
      <c r="B40" s="79" t="s">
        <v>890</v>
      </c>
      <c r="C40" s="95">
        <f t="shared" si="0"/>
        <v>15341898.230000002</v>
      </c>
      <c r="D40" s="95"/>
      <c r="E40" s="95"/>
      <c r="F40" s="95"/>
      <c r="G40" s="95"/>
      <c r="H40" s="95"/>
      <c r="I40" s="95"/>
      <c r="J40" s="95"/>
      <c r="K40" s="95"/>
      <c r="L40" s="95"/>
      <c r="M40" s="95">
        <f t="shared" si="11"/>
        <v>4586382.04</v>
      </c>
      <c r="N40" s="95">
        <v>1451898.89</v>
      </c>
      <c r="O40" s="95">
        <v>649380.17000000004</v>
      </c>
      <c r="P40" s="95">
        <v>191077.55</v>
      </c>
      <c r="Q40" s="95">
        <v>296011.45</v>
      </c>
      <c r="R40" s="95">
        <v>1998013.98</v>
      </c>
      <c r="S40" s="95">
        <f t="shared" ref="S40:S43" si="22">SUM(T40:X40)</f>
        <v>8897838.6100000013</v>
      </c>
      <c r="T40" s="95">
        <v>7844348.8099999996</v>
      </c>
      <c r="U40" s="95">
        <v>711283.19999999995</v>
      </c>
      <c r="V40" s="95">
        <v>94443.39</v>
      </c>
      <c r="W40" s="95"/>
      <c r="X40" s="95">
        <v>247763.21</v>
      </c>
      <c r="Y40" s="95">
        <f t="shared" ref="Y40:Y43" si="23">SUM(Z40:AD40)</f>
        <v>1857677.58</v>
      </c>
      <c r="Z40" s="95">
        <v>1509162.02</v>
      </c>
      <c r="AA40" s="95">
        <v>200338.33</v>
      </c>
      <c r="AB40" s="95">
        <v>44894.559999999998</v>
      </c>
      <c r="AC40" s="95">
        <v>86115.76</v>
      </c>
      <c r="AD40" s="95">
        <v>17166.91</v>
      </c>
    </row>
    <row r="41" spans="1:30" x14ac:dyDescent="0.25">
      <c r="A41" s="192"/>
      <c r="B41" s="80" t="s">
        <v>891</v>
      </c>
      <c r="C41" s="95">
        <f t="shared" si="0"/>
        <v>17520531.329999998</v>
      </c>
      <c r="D41" s="95"/>
      <c r="E41" s="95"/>
      <c r="F41" s="95"/>
      <c r="G41" s="95"/>
      <c r="H41" s="95"/>
      <c r="I41" s="95"/>
      <c r="J41" s="95"/>
      <c r="K41" s="95"/>
      <c r="L41" s="95"/>
      <c r="M41" s="95">
        <f t="shared" si="11"/>
        <v>5579543.1399999997</v>
      </c>
      <c r="N41" s="95">
        <v>1610626.13</v>
      </c>
      <c r="O41" s="95">
        <v>835480.71</v>
      </c>
      <c r="P41" s="95">
        <v>217030.57</v>
      </c>
      <c r="Q41" s="95">
        <v>335455.27</v>
      </c>
      <c r="R41" s="95">
        <v>2580950.46</v>
      </c>
      <c r="S41" s="95">
        <f t="shared" si="22"/>
        <v>9872903.5399999991</v>
      </c>
      <c r="T41" s="95">
        <v>8708729.6199999992</v>
      </c>
      <c r="U41" s="95">
        <v>809475.46</v>
      </c>
      <c r="V41" s="95">
        <v>104835.25</v>
      </c>
      <c r="W41" s="95">
        <v>2100</v>
      </c>
      <c r="X41" s="95">
        <v>247763.21</v>
      </c>
      <c r="Y41" s="95">
        <f t="shared" si="23"/>
        <v>2068084.6500000001</v>
      </c>
      <c r="Z41" s="95">
        <v>1677566.55</v>
      </c>
      <c r="AA41" s="95">
        <v>224966.33</v>
      </c>
      <c r="AB41" s="95">
        <v>53852.1</v>
      </c>
      <c r="AC41" s="95">
        <v>94532.76</v>
      </c>
      <c r="AD41" s="95">
        <v>17166.91</v>
      </c>
    </row>
    <row r="42" spans="1:30" x14ac:dyDescent="0.25">
      <c r="A42" s="192"/>
      <c r="B42" s="80" t="s">
        <v>892</v>
      </c>
      <c r="C42" s="95">
        <f t="shared" si="0"/>
        <v>19729038.760000002</v>
      </c>
      <c r="D42" s="95"/>
      <c r="E42" s="95"/>
      <c r="F42" s="95"/>
      <c r="G42" s="95"/>
      <c r="H42" s="95"/>
      <c r="I42" s="95"/>
      <c r="J42" s="95"/>
      <c r="K42" s="95"/>
      <c r="L42" s="95"/>
      <c r="M42" s="95">
        <f t="shared" si="11"/>
        <v>6486996.0800000001</v>
      </c>
      <c r="N42" s="95">
        <v>1777113.01</v>
      </c>
      <c r="O42" s="95">
        <v>965926.73</v>
      </c>
      <c r="P42" s="95">
        <v>222508.27</v>
      </c>
      <c r="Q42" s="95">
        <v>371026.29</v>
      </c>
      <c r="R42" s="95">
        <v>3150421.78</v>
      </c>
      <c r="S42" s="95">
        <f t="shared" si="22"/>
        <v>10938342.73</v>
      </c>
      <c r="T42" s="95">
        <v>9576856.8200000003</v>
      </c>
      <c r="U42" s="95">
        <v>985400.77</v>
      </c>
      <c r="V42" s="95">
        <v>126221.93</v>
      </c>
      <c r="W42" s="95">
        <v>2100</v>
      </c>
      <c r="X42" s="95">
        <v>247763.21</v>
      </c>
      <c r="Y42" s="95">
        <f t="shared" si="23"/>
        <v>2303699.9499999997</v>
      </c>
      <c r="Z42" s="95">
        <v>1847189.48</v>
      </c>
      <c r="AA42" s="95">
        <v>269513.61</v>
      </c>
      <c r="AB42" s="95">
        <v>58287.1</v>
      </c>
      <c r="AC42" s="95">
        <v>98709.759999999995</v>
      </c>
      <c r="AD42" s="95">
        <v>30000</v>
      </c>
    </row>
    <row r="43" spans="1:30" x14ac:dyDescent="0.25">
      <c r="A43" s="192"/>
      <c r="B43" s="80" t="s">
        <v>893</v>
      </c>
      <c r="C43" s="95">
        <f t="shared" si="0"/>
        <v>21945524.159999996</v>
      </c>
      <c r="D43" s="95"/>
      <c r="E43" s="95"/>
      <c r="F43" s="95"/>
      <c r="G43" s="95"/>
      <c r="H43" s="95"/>
      <c r="I43" s="95"/>
      <c r="J43" s="95"/>
      <c r="K43" s="95"/>
      <c r="L43" s="95"/>
      <c r="M43" s="95">
        <f t="shared" si="11"/>
        <v>7081583.6699999999</v>
      </c>
      <c r="N43" s="95">
        <v>1927966.83</v>
      </c>
      <c r="O43" s="95">
        <v>1079569.07</v>
      </c>
      <c r="P43" s="95">
        <v>242555.25</v>
      </c>
      <c r="Q43" s="95">
        <v>411288.29</v>
      </c>
      <c r="R43" s="95">
        <v>3420204.23</v>
      </c>
      <c r="S43" s="95">
        <f t="shared" si="22"/>
        <v>12305191.679999998</v>
      </c>
      <c r="T43" s="95">
        <v>10451783.869999999</v>
      </c>
      <c r="U43" s="95">
        <v>1257016.33</v>
      </c>
      <c r="V43" s="95">
        <v>179147.36</v>
      </c>
      <c r="W43" s="95">
        <v>24872</v>
      </c>
      <c r="X43" s="95">
        <v>392372.12</v>
      </c>
      <c r="Y43" s="95">
        <f t="shared" si="23"/>
        <v>2558748.8099999996</v>
      </c>
      <c r="Z43" s="95">
        <v>2015247.41</v>
      </c>
      <c r="AA43" s="95">
        <v>317178.81</v>
      </c>
      <c r="AB43" s="95">
        <v>75131.42</v>
      </c>
      <c r="AC43" s="95">
        <v>100559.76</v>
      </c>
      <c r="AD43" s="95">
        <v>50631.41</v>
      </c>
    </row>
    <row r="44" spans="1:30" x14ac:dyDescent="0.25">
      <c r="A44" s="193"/>
      <c r="B44" s="81"/>
      <c r="C44" s="105"/>
      <c r="D44" s="105"/>
      <c r="E44" s="105"/>
      <c r="F44" s="105"/>
      <c r="G44" s="105"/>
      <c r="H44" s="105"/>
      <c r="I44" s="105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</row>
    <row r="45" spans="1:30" x14ac:dyDescent="0.25">
      <c r="A45" s="191">
        <v>2018</v>
      </c>
      <c r="B45" s="79" t="s">
        <v>882</v>
      </c>
      <c r="C45" s="95">
        <f t="shared" ref="C45:C56" si="24">M45+S45+Y45</f>
        <v>1435470.9700000002</v>
      </c>
      <c r="D45" s="95">
        <f>E45+M45</f>
        <v>410305.84921000001</v>
      </c>
      <c r="E45" s="95">
        <f>F45+G45+H45+I45+L45</f>
        <v>57713.659209999998</v>
      </c>
      <c r="F45" s="95">
        <v>24846.235489999999</v>
      </c>
      <c r="G45" s="95">
        <v>1301.9379300000001</v>
      </c>
      <c r="H45" s="95">
        <v>469.39997</v>
      </c>
      <c r="I45" s="96">
        <f t="shared" ref="I45:I48" si="25">SUM(J45:K45)</f>
        <v>30409.931329999999</v>
      </c>
      <c r="J45" s="95">
        <v>27498.698</v>
      </c>
      <c r="K45" s="107">
        <v>2911.23333</v>
      </c>
      <c r="L45" s="95">
        <v>686.15449000000001</v>
      </c>
      <c r="M45" s="95">
        <f t="shared" ref="M45:M56" si="26">SUM(N45:R45)</f>
        <v>352592.19</v>
      </c>
      <c r="N45" s="95">
        <v>158619.51</v>
      </c>
      <c r="O45" s="95">
        <v>128600.95</v>
      </c>
      <c r="P45" s="95">
        <v>65371.73</v>
      </c>
      <c r="Q45" s="95"/>
      <c r="R45" s="95"/>
      <c r="S45" s="95">
        <f t="shared" ref="S45:S50" si="27">SUM(T45:X45)</f>
        <v>908056.71000000008</v>
      </c>
      <c r="T45" s="95">
        <v>892210.28</v>
      </c>
      <c r="U45" s="95">
        <v>3986</v>
      </c>
      <c r="V45" s="95">
        <v>11860.43</v>
      </c>
      <c r="W45" s="95"/>
      <c r="X45" s="95"/>
      <c r="Y45" s="95">
        <f t="shared" ref="Y45:Y50" si="28">SUM(Z45:AD45)</f>
        <v>174822.06999999998</v>
      </c>
      <c r="Z45" s="95">
        <v>174383.11</v>
      </c>
      <c r="AA45" s="95"/>
      <c r="AB45" s="95">
        <v>438.96</v>
      </c>
      <c r="AC45" s="95"/>
      <c r="AD45" s="95"/>
    </row>
    <row r="46" spans="1:30" x14ac:dyDescent="0.25">
      <c r="A46" s="191"/>
      <c r="B46" s="79" t="s">
        <v>883</v>
      </c>
      <c r="C46" s="95">
        <f t="shared" si="24"/>
        <v>3404293.21</v>
      </c>
      <c r="D46" s="95">
        <f t="shared" ref="D46:D49" si="29">E46+M46</f>
        <v>1042139.94056</v>
      </c>
      <c r="E46" s="95">
        <f t="shared" ref="E46:E49" si="30">F46+G46+H46+I46+L46</f>
        <v>87018.600559999992</v>
      </c>
      <c r="F46" s="95">
        <v>25348.27275</v>
      </c>
      <c r="G46" s="108">
        <v>12435.78448</v>
      </c>
      <c r="H46" s="108">
        <v>2584.5733500000001</v>
      </c>
      <c r="I46" s="96">
        <f t="shared" si="25"/>
        <v>35523.365980000002</v>
      </c>
      <c r="J46" s="108">
        <v>29987.650020000001</v>
      </c>
      <c r="K46" s="109">
        <v>5535.7159600000005</v>
      </c>
      <c r="L46" s="95">
        <v>11126.603999999999</v>
      </c>
      <c r="M46" s="95">
        <f t="shared" si="26"/>
        <v>955121.34000000008</v>
      </c>
      <c r="N46" s="95">
        <v>319641.03000000003</v>
      </c>
      <c r="O46" s="108">
        <v>250483.56</v>
      </c>
      <c r="P46" s="108">
        <v>80623.37</v>
      </c>
      <c r="Q46" s="108">
        <v>19894.2</v>
      </c>
      <c r="R46" s="95">
        <v>284479.18</v>
      </c>
      <c r="S46" s="95">
        <f t="shared" si="27"/>
        <v>2069131.11</v>
      </c>
      <c r="T46" s="95">
        <v>1784489.41</v>
      </c>
      <c r="U46" s="108">
        <v>185342.55</v>
      </c>
      <c r="V46" s="108">
        <v>24697.32</v>
      </c>
      <c r="W46" s="108"/>
      <c r="X46" s="95">
        <v>74601.83</v>
      </c>
      <c r="Y46" s="95">
        <f t="shared" si="28"/>
        <v>380040.76</v>
      </c>
      <c r="Z46" s="95">
        <v>350093.31</v>
      </c>
      <c r="AA46" s="108">
        <v>14679.06</v>
      </c>
      <c r="AB46" s="108">
        <v>7087.39</v>
      </c>
      <c r="AC46" s="108">
        <v>8181</v>
      </c>
      <c r="AD46" s="95"/>
    </row>
    <row r="47" spans="1:30" x14ac:dyDescent="0.25">
      <c r="A47" s="191"/>
      <c r="B47" s="79" t="s">
        <v>884</v>
      </c>
      <c r="C47" s="95">
        <f t="shared" si="24"/>
        <v>5342535.6399999997</v>
      </c>
      <c r="D47" s="95">
        <f t="shared" si="29"/>
        <v>1702278.7910200001</v>
      </c>
      <c r="E47" s="95">
        <f t="shared" si="30"/>
        <v>110996.73102000001</v>
      </c>
      <c r="F47" s="95">
        <v>24671.084579999999</v>
      </c>
      <c r="G47" s="108">
        <f>13602.18788+3.63797880709171E-12</f>
        <v>13602.187880000003</v>
      </c>
      <c r="H47" s="108">
        <v>1470.13113</v>
      </c>
      <c r="I47" s="96">
        <f t="shared" si="25"/>
        <v>41293.796000000002</v>
      </c>
      <c r="J47" s="108">
        <v>31926.155299999999</v>
      </c>
      <c r="K47" s="109">
        <v>9367.6406999999999</v>
      </c>
      <c r="L47" s="95">
        <v>29959.531429999999</v>
      </c>
      <c r="M47" s="95">
        <f t="shared" si="26"/>
        <v>1591282.06</v>
      </c>
      <c r="N47" s="95">
        <v>480856.08</v>
      </c>
      <c r="O47" s="108">
        <v>299806.11</v>
      </c>
      <c r="P47" s="108">
        <v>88020.58</v>
      </c>
      <c r="Q47" s="108">
        <v>181321.69</v>
      </c>
      <c r="R47" s="95">
        <v>541277.6</v>
      </c>
      <c r="S47" s="95">
        <f t="shared" si="27"/>
        <v>3145163.4400000004</v>
      </c>
      <c r="T47" s="95">
        <v>2672425.56</v>
      </c>
      <c r="U47" s="108">
        <v>291219.84999999998</v>
      </c>
      <c r="V47" s="108">
        <v>37506.120000000003</v>
      </c>
      <c r="W47" s="108"/>
      <c r="X47" s="95">
        <v>144011.91</v>
      </c>
      <c r="Y47" s="95">
        <f t="shared" si="28"/>
        <v>606090.14</v>
      </c>
      <c r="Z47" s="95">
        <v>526252.04</v>
      </c>
      <c r="AA47" s="108">
        <v>32467.23</v>
      </c>
      <c r="AB47" s="108">
        <v>20094.169999999998</v>
      </c>
      <c r="AC47" s="108">
        <v>27276.7</v>
      </c>
      <c r="AD47" s="95"/>
    </row>
    <row r="48" spans="1:30" x14ac:dyDescent="0.25">
      <c r="A48" s="191"/>
      <c r="B48" s="79" t="s">
        <v>885</v>
      </c>
      <c r="C48" s="95">
        <f t="shared" si="24"/>
        <v>7751662.7599999998</v>
      </c>
      <c r="D48" s="95">
        <f t="shared" si="29"/>
        <v>2653634.4550199998</v>
      </c>
      <c r="E48" s="95">
        <f t="shared" si="30"/>
        <v>99928.195020000014</v>
      </c>
      <c r="F48" s="108">
        <v>25058.463449999999</v>
      </c>
      <c r="G48" s="108">
        <v>13938.50973</v>
      </c>
      <c r="H48" s="95">
        <v>1722.8931499999999</v>
      </c>
      <c r="I48" s="96">
        <f t="shared" si="25"/>
        <v>40998.962180000002</v>
      </c>
      <c r="J48" s="110">
        <v>31609.135450000002</v>
      </c>
      <c r="K48" s="109">
        <f>9389.82673</f>
        <v>9389.8267300000007</v>
      </c>
      <c r="L48" s="95">
        <v>18209.36651</v>
      </c>
      <c r="M48" s="95">
        <f t="shared" si="26"/>
        <v>2553706.2599999998</v>
      </c>
      <c r="N48" s="95">
        <v>641793.41</v>
      </c>
      <c r="O48" s="95">
        <v>555799.73</v>
      </c>
      <c r="P48" s="95">
        <v>139783.93</v>
      </c>
      <c r="Q48" s="95">
        <v>228956.19</v>
      </c>
      <c r="R48" s="95">
        <v>987373</v>
      </c>
      <c r="S48" s="95">
        <f>T48+U48+V48+W48+X48</f>
        <v>4232444.01</v>
      </c>
      <c r="T48" s="95">
        <v>3564608.7</v>
      </c>
      <c r="U48" s="95">
        <v>449809.45</v>
      </c>
      <c r="V48" s="95">
        <v>56400.05</v>
      </c>
      <c r="W48" s="95"/>
      <c r="X48" s="95">
        <v>161625.81</v>
      </c>
      <c r="Y48" s="95">
        <f t="shared" si="28"/>
        <v>965512.49000000011</v>
      </c>
      <c r="Z48" s="95">
        <v>701046.85</v>
      </c>
      <c r="AA48" s="95">
        <v>193233.43</v>
      </c>
      <c r="AB48" s="95">
        <v>20548.55</v>
      </c>
      <c r="AC48" s="95">
        <v>50683.66</v>
      </c>
      <c r="AD48" s="95"/>
    </row>
    <row r="49" spans="1:30" x14ac:dyDescent="0.25">
      <c r="A49" s="191"/>
      <c r="B49" s="79" t="s">
        <v>886</v>
      </c>
      <c r="C49" s="95">
        <f t="shared" si="24"/>
        <v>9512583.6400000006</v>
      </c>
      <c r="D49" s="95">
        <f t="shared" si="29"/>
        <v>3137582.8174899998</v>
      </c>
      <c r="E49" s="95">
        <f t="shared" si="30"/>
        <v>108203.85748999999</v>
      </c>
      <c r="F49" s="95">
        <v>25176.423500000001</v>
      </c>
      <c r="G49" s="95">
        <v>14788.43672</v>
      </c>
      <c r="H49" s="95">
        <v>1029.37871</v>
      </c>
      <c r="I49" s="96">
        <f>SUM(J49:K49)</f>
        <v>39702.245540000004</v>
      </c>
      <c r="J49" s="108">
        <v>31959.173699999999</v>
      </c>
      <c r="K49" s="108">
        <f>7742.36933+0.70251</f>
        <v>7743.0718400000005</v>
      </c>
      <c r="L49" s="95">
        <v>27507.373019999999</v>
      </c>
      <c r="M49" s="95">
        <f t="shared" si="26"/>
        <v>3029378.96</v>
      </c>
      <c r="N49" s="95">
        <v>811602.06</v>
      </c>
      <c r="O49" s="95">
        <v>600789.87</v>
      </c>
      <c r="P49" s="95">
        <v>145419.16</v>
      </c>
      <c r="Q49" s="95">
        <v>292442.64</v>
      </c>
      <c r="R49" s="95">
        <v>1179125.23</v>
      </c>
      <c r="S49" s="95">
        <f>T49+U49+V49+W49+X49</f>
        <v>5301682.3800000008</v>
      </c>
      <c r="T49" s="95">
        <v>4460848.21</v>
      </c>
      <c r="U49" s="95">
        <v>567679.53</v>
      </c>
      <c r="V49" s="95">
        <v>71551.7</v>
      </c>
      <c r="W49" s="95"/>
      <c r="X49" s="95">
        <v>201602.94</v>
      </c>
      <c r="Y49" s="95">
        <f t="shared" si="28"/>
        <v>1181522.3</v>
      </c>
      <c r="Z49" s="95">
        <v>874975.82</v>
      </c>
      <c r="AA49" s="95">
        <v>209946.73</v>
      </c>
      <c r="AB49" s="95">
        <v>30216.6</v>
      </c>
      <c r="AC49" s="95">
        <v>66383.149999999994</v>
      </c>
      <c r="AD49" s="95"/>
    </row>
    <row r="50" spans="1:30" x14ac:dyDescent="0.25">
      <c r="A50" s="191"/>
      <c r="B50" s="79" t="s">
        <v>887</v>
      </c>
      <c r="C50" s="95">
        <f t="shared" si="24"/>
        <v>11284760.09</v>
      </c>
      <c r="D50" s="95">
        <f>E50+M50</f>
        <v>3599908.1757799997</v>
      </c>
      <c r="E50" s="95">
        <f>F50+G50+H50+I50+L50</f>
        <v>106702.39577999998</v>
      </c>
      <c r="F50" s="95">
        <v>25102.682019999993</v>
      </c>
      <c r="G50" s="95">
        <v>10844.51352</v>
      </c>
      <c r="H50" s="95">
        <v>772.52707000000009</v>
      </c>
      <c r="I50" s="96">
        <f>SUM(J50:K50)</f>
        <v>39202.052119999978</v>
      </c>
      <c r="J50" s="95">
        <v>32126.547020000002</v>
      </c>
      <c r="K50" s="95">
        <v>7075.5050999999803</v>
      </c>
      <c r="L50" s="95">
        <v>30780.621050000002</v>
      </c>
      <c r="M50" s="95">
        <f t="shared" si="26"/>
        <v>3493205.78</v>
      </c>
      <c r="N50" s="95">
        <v>982659.83</v>
      </c>
      <c r="O50" s="95">
        <v>699188.82</v>
      </c>
      <c r="P50" s="95">
        <v>147623.38</v>
      </c>
      <c r="Q50" s="95">
        <v>315475.71000000002</v>
      </c>
      <c r="R50" s="95">
        <v>1348258.04</v>
      </c>
      <c r="S50" s="95">
        <f t="shared" si="27"/>
        <v>6400224.7599999998</v>
      </c>
      <c r="T50" s="95">
        <v>5358065.5599999996</v>
      </c>
      <c r="U50" s="95">
        <v>657732.37</v>
      </c>
      <c r="V50" s="95">
        <v>77360.710000000006</v>
      </c>
      <c r="W50" s="95">
        <v>750</v>
      </c>
      <c r="X50" s="95">
        <v>306316.12</v>
      </c>
      <c r="Y50" s="95">
        <f t="shared" si="28"/>
        <v>1391329.55</v>
      </c>
      <c r="Z50" s="95">
        <v>1049643.28</v>
      </c>
      <c r="AA50" s="95">
        <v>227152.5</v>
      </c>
      <c r="AB50" s="95">
        <v>34303.43</v>
      </c>
      <c r="AC50" s="95">
        <v>80230.34</v>
      </c>
      <c r="AD50" s="95"/>
    </row>
    <row r="51" spans="1:30" x14ac:dyDescent="0.25">
      <c r="A51" s="191"/>
      <c r="B51" s="79" t="s">
        <v>888</v>
      </c>
      <c r="C51" s="95">
        <f t="shared" si="24"/>
        <v>13094809.42</v>
      </c>
      <c r="D51" s="95">
        <f>E51+M51</f>
        <v>4154286.2173799998</v>
      </c>
      <c r="E51" s="95">
        <f>F51+G51+H51+I51+L51</f>
        <v>109225.46738000003</v>
      </c>
      <c r="F51" s="95">
        <v>24978.209360000001</v>
      </c>
      <c r="G51" s="95">
        <v>11062.969240000006</v>
      </c>
      <c r="H51" s="95">
        <v>935.6237799999999</v>
      </c>
      <c r="I51" s="96">
        <f>SUM(J51:K51)</f>
        <v>45737.674990000021</v>
      </c>
      <c r="J51" s="95">
        <v>36228.048600000002</v>
      </c>
      <c r="K51" s="95">
        <v>9509.6263900000195</v>
      </c>
      <c r="L51" s="95">
        <v>26510.990009999994</v>
      </c>
      <c r="M51" s="95">
        <f t="shared" si="26"/>
        <v>4045060.75</v>
      </c>
      <c r="N51" s="95">
        <v>1151574.3899999999</v>
      </c>
      <c r="O51" s="95">
        <v>844269.83</v>
      </c>
      <c r="P51" s="95">
        <v>171403.46</v>
      </c>
      <c r="Q51" s="95">
        <v>347724.64</v>
      </c>
      <c r="R51" s="95">
        <v>1530088.43</v>
      </c>
      <c r="S51" s="95">
        <f>SUM(T51:X51)</f>
        <v>7397261.1600000011</v>
      </c>
      <c r="T51" s="95">
        <v>6254245.5300000003</v>
      </c>
      <c r="U51" s="95">
        <v>716225.57</v>
      </c>
      <c r="V51" s="95">
        <v>87583.94</v>
      </c>
      <c r="W51" s="95">
        <v>750</v>
      </c>
      <c r="X51" s="95">
        <v>338456.12</v>
      </c>
      <c r="Y51" s="95">
        <f>SUM(Z51:AD51)</f>
        <v>1652487.5100000002</v>
      </c>
      <c r="Z51" s="95">
        <v>1221812.98</v>
      </c>
      <c r="AA51" s="95">
        <v>242937.28</v>
      </c>
      <c r="AB51" s="95">
        <v>34341.32</v>
      </c>
      <c r="AC51" s="95">
        <v>93827.34</v>
      </c>
      <c r="AD51" s="95">
        <v>59568.59</v>
      </c>
    </row>
    <row r="52" spans="1:30" x14ac:dyDescent="0.25">
      <c r="A52" s="191"/>
      <c r="B52" s="79" t="s">
        <v>889</v>
      </c>
      <c r="C52" s="95">
        <f t="shared" si="24"/>
        <v>14970920.6</v>
      </c>
      <c r="D52" s="95">
        <f>E52+M52</f>
        <v>4695821.1639</v>
      </c>
      <c r="E52" s="95">
        <f>F52+G52+H52+I52+L52</f>
        <v>106809.34389999999</v>
      </c>
      <c r="F52" s="95">
        <v>24661.182910000003</v>
      </c>
      <c r="G52" s="95">
        <v>11634.678899999999</v>
      </c>
      <c r="H52" s="95">
        <v>785.79655000000093</v>
      </c>
      <c r="I52" s="99">
        <f>SUM(J52:K52)</f>
        <v>36402.685249999995</v>
      </c>
      <c r="J52" s="108">
        <v>27800.572889999999</v>
      </c>
      <c r="K52" s="108">
        <v>8602.1123599999992</v>
      </c>
      <c r="L52" s="95">
        <v>33325.000289999996</v>
      </c>
      <c r="M52" s="95">
        <f t="shared" si="26"/>
        <v>4589011.82</v>
      </c>
      <c r="N52" s="95">
        <v>1322314.3799999999</v>
      </c>
      <c r="O52" s="95">
        <v>921936.14</v>
      </c>
      <c r="P52" s="95">
        <v>185371.49</v>
      </c>
      <c r="Q52" s="95">
        <v>366824.64</v>
      </c>
      <c r="R52" s="95">
        <v>1792565.17</v>
      </c>
      <c r="S52" s="95">
        <f>SUM(T52:X52)</f>
        <v>8515383.879999999</v>
      </c>
      <c r="T52" s="95">
        <v>7139488.3499999996</v>
      </c>
      <c r="U52" s="95">
        <v>776849.05</v>
      </c>
      <c r="V52" s="95">
        <v>91572.23</v>
      </c>
      <c r="W52" s="95">
        <v>1950</v>
      </c>
      <c r="X52" s="95">
        <v>505524.25</v>
      </c>
      <c r="Y52" s="95">
        <f>SUM(Z52:AD52)</f>
        <v>1866524.9000000001</v>
      </c>
      <c r="Z52" s="95">
        <v>1393135.72</v>
      </c>
      <c r="AA52" s="95">
        <v>245881.36</v>
      </c>
      <c r="AB52" s="95">
        <v>37015.760000000002</v>
      </c>
      <c r="AC52" s="95">
        <v>121755.47</v>
      </c>
      <c r="AD52" s="95">
        <v>68736.59</v>
      </c>
    </row>
    <row r="53" spans="1:30" x14ac:dyDescent="0.25">
      <c r="A53" s="191"/>
      <c r="B53" s="79" t="s">
        <v>890</v>
      </c>
      <c r="C53" s="95">
        <f t="shared" si="24"/>
        <v>16629660.290000001</v>
      </c>
      <c r="D53" s="95"/>
      <c r="E53" s="95"/>
      <c r="F53" s="95"/>
      <c r="G53" s="95"/>
      <c r="H53" s="95"/>
      <c r="I53" s="95"/>
      <c r="J53" s="95"/>
      <c r="K53" s="95"/>
      <c r="L53" s="95"/>
      <c r="M53" s="95">
        <f t="shared" si="26"/>
        <v>5084687.7200000007</v>
      </c>
      <c r="N53" s="95">
        <v>1483994.02</v>
      </c>
      <c r="O53" s="95">
        <v>980594.52</v>
      </c>
      <c r="P53" s="95">
        <v>188575.29</v>
      </c>
      <c r="Q53" s="95">
        <v>390199.62</v>
      </c>
      <c r="R53" s="95">
        <v>2041324.27</v>
      </c>
      <c r="S53" s="95">
        <f t="shared" ref="S53:S56" si="31">SUM(T53:X53)</f>
        <v>9481525.1400000006</v>
      </c>
      <c r="T53" s="95">
        <v>8030501.6799999997</v>
      </c>
      <c r="U53" s="95">
        <v>837174.07</v>
      </c>
      <c r="V53" s="95">
        <v>103325.14</v>
      </c>
      <c r="W53" s="95">
        <v>5000</v>
      </c>
      <c r="X53" s="95">
        <v>505524.25</v>
      </c>
      <c r="Y53" s="95">
        <f t="shared" ref="Y53:Y56" si="32">SUM(Z53:AD53)</f>
        <v>2063447.43</v>
      </c>
      <c r="Z53" s="95">
        <v>1564070.96</v>
      </c>
      <c r="AA53" s="95">
        <v>259535.96</v>
      </c>
      <c r="AB53" s="95">
        <v>39878.449999999997</v>
      </c>
      <c r="AC53" s="95">
        <v>131225.47</v>
      </c>
      <c r="AD53" s="95">
        <v>68736.59</v>
      </c>
    </row>
    <row r="54" spans="1:30" x14ac:dyDescent="0.25">
      <c r="A54" s="192"/>
      <c r="B54" s="80" t="s">
        <v>891</v>
      </c>
      <c r="C54" s="95">
        <f t="shared" si="24"/>
        <v>18765358.379999999</v>
      </c>
      <c r="D54" s="95"/>
      <c r="E54" s="95"/>
      <c r="F54" s="95"/>
      <c r="G54" s="95"/>
      <c r="H54" s="95"/>
      <c r="I54" s="95"/>
      <c r="J54" s="95"/>
      <c r="K54" s="95"/>
      <c r="L54" s="95"/>
      <c r="M54" s="95">
        <f t="shared" si="26"/>
        <v>5976828.8100000005</v>
      </c>
      <c r="N54" s="95">
        <v>1655404.17</v>
      </c>
      <c r="O54" s="95">
        <v>1104818.5</v>
      </c>
      <c r="P54" s="95">
        <v>234291.58</v>
      </c>
      <c r="Q54" s="95">
        <v>438439.62</v>
      </c>
      <c r="R54" s="95">
        <v>2543874.94</v>
      </c>
      <c r="S54" s="95">
        <f t="shared" si="31"/>
        <v>10506298.5</v>
      </c>
      <c r="T54" s="95">
        <v>8918653.9900000002</v>
      </c>
      <c r="U54" s="95">
        <v>962273.57</v>
      </c>
      <c r="V54" s="95">
        <v>114846.69</v>
      </c>
      <c r="W54" s="95">
        <v>5000</v>
      </c>
      <c r="X54" s="95">
        <v>505524.25</v>
      </c>
      <c r="Y54" s="95">
        <f t="shared" si="32"/>
        <v>2282231.0699999998</v>
      </c>
      <c r="Z54" s="95">
        <v>1737292.01</v>
      </c>
      <c r="AA54" s="95">
        <v>278486.59000000003</v>
      </c>
      <c r="AB54" s="95">
        <v>46631.61</v>
      </c>
      <c r="AC54" s="95">
        <v>151084.26999999999</v>
      </c>
      <c r="AD54" s="95">
        <v>68736.59</v>
      </c>
    </row>
    <row r="55" spans="1:30" x14ac:dyDescent="0.25">
      <c r="A55" s="192"/>
      <c r="B55" s="80" t="s">
        <v>892</v>
      </c>
      <c r="C55" s="95">
        <f t="shared" si="24"/>
        <v>21014425.350000001</v>
      </c>
      <c r="D55" s="95"/>
      <c r="E55" s="95"/>
      <c r="F55" s="95"/>
      <c r="G55" s="95"/>
      <c r="H55" s="95"/>
      <c r="I55" s="95"/>
      <c r="J55" s="95"/>
      <c r="K55" s="95"/>
      <c r="L55" s="95"/>
      <c r="M55" s="95">
        <f t="shared" si="26"/>
        <v>6760448.7200000007</v>
      </c>
      <c r="N55" s="95">
        <v>1826343.32</v>
      </c>
      <c r="O55" s="95">
        <v>1224847.3600000001</v>
      </c>
      <c r="P55" s="95">
        <v>336609.14</v>
      </c>
      <c r="Q55" s="95">
        <v>487271.62</v>
      </c>
      <c r="R55" s="95">
        <v>2885377.28</v>
      </c>
      <c r="S55" s="95">
        <f t="shared" si="31"/>
        <v>11727923.950000001</v>
      </c>
      <c r="T55" s="95">
        <v>9799186.4600000009</v>
      </c>
      <c r="U55" s="95">
        <v>1240536.78</v>
      </c>
      <c r="V55" s="95">
        <v>123507.82</v>
      </c>
      <c r="W55" s="95">
        <v>5000</v>
      </c>
      <c r="X55" s="95">
        <v>559692.89</v>
      </c>
      <c r="Y55" s="95">
        <f t="shared" si="32"/>
        <v>2526052.6799999997</v>
      </c>
      <c r="Z55" s="95">
        <v>1915853.84</v>
      </c>
      <c r="AA55" s="95">
        <v>329039.25</v>
      </c>
      <c r="AB55" s="95">
        <v>47358.73</v>
      </c>
      <c r="AC55" s="95">
        <v>165064.26999999999</v>
      </c>
      <c r="AD55" s="95">
        <v>68736.59</v>
      </c>
    </row>
    <row r="56" spans="1:30" x14ac:dyDescent="0.25">
      <c r="A56" s="192"/>
      <c r="B56" s="80" t="s">
        <v>893</v>
      </c>
      <c r="C56" s="95">
        <f t="shared" si="24"/>
        <v>24353251.460000001</v>
      </c>
      <c r="D56" s="95"/>
      <c r="E56" s="95"/>
      <c r="F56" s="95"/>
      <c r="G56" s="95"/>
      <c r="H56" s="95"/>
      <c r="I56" s="95"/>
      <c r="J56" s="95"/>
      <c r="K56" s="95"/>
      <c r="L56" s="95"/>
      <c r="M56" s="95">
        <f t="shared" si="26"/>
        <v>8257459.79</v>
      </c>
      <c r="N56" s="95">
        <v>2026119.8</v>
      </c>
      <c r="O56" s="95">
        <v>1375972.97</v>
      </c>
      <c r="P56" s="95">
        <v>404408.91</v>
      </c>
      <c r="Q56" s="95">
        <v>536219.62</v>
      </c>
      <c r="R56" s="95">
        <v>3914738.49</v>
      </c>
      <c r="S56" s="95">
        <f t="shared" si="31"/>
        <v>13139852.07</v>
      </c>
      <c r="T56" s="95">
        <v>10748065.99</v>
      </c>
      <c r="U56" s="95">
        <v>1448258.77</v>
      </c>
      <c r="V56" s="95">
        <v>192769.66</v>
      </c>
      <c r="W56" s="95">
        <v>49524</v>
      </c>
      <c r="X56" s="95">
        <v>701233.65</v>
      </c>
      <c r="Y56" s="95">
        <f t="shared" si="32"/>
        <v>2955939.6000000006</v>
      </c>
      <c r="Z56" s="95">
        <v>2108908.6800000002</v>
      </c>
      <c r="AA56" s="95">
        <v>381179.5</v>
      </c>
      <c r="AB56" s="95">
        <v>86921.66</v>
      </c>
      <c r="AC56" s="95">
        <v>192654.27</v>
      </c>
      <c r="AD56" s="95">
        <v>186275.49</v>
      </c>
    </row>
    <row r="57" spans="1:30" x14ac:dyDescent="0.25">
      <c r="A57" s="193"/>
      <c r="B57" s="81"/>
      <c r="C57" s="105"/>
      <c r="D57" s="105"/>
      <c r="E57" s="105"/>
      <c r="F57" s="105"/>
      <c r="G57" s="105"/>
      <c r="H57" s="105"/>
      <c r="I57" s="105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</row>
    <row r="58" spans="1:30" x14ac:dyDescent="0.25">
      <c r="F58" s="70"/>
    </row>
    <row r="59" spans="1:30" x14ac:dyDescent="0.25">
      <c r="A59" s="184">
        <v>2019</v>
      </c>
      <c r="B59" s="128" t="s">
        <v>882</v>
      </c>
      <c r="C59" s="110">
        <f t="shared" ref="C59:C70" si="33">M59+S59+Y59</f>
        <v>1276949.5</v>
      </c>
      <c r="D59" s="110">
        <f>E59+M59</f>
        <v>264477.01921</v>
      </c>
      <c r="E59" s="110">
        <f>F59+G59+H59+I59+L59</f>
        <v>57713.659209999998</v>
      </c>
      <c r="F59" s="110">
        <v>24846.235489999999</v>
      </c>
      <c r="G59" s="110">
        <v>1301.9379300000001</v>
      </c>
      <c r="H59" s="110">
        <v>469.39997</v>
      </c>
      <c r="I59" s="129">
        <f t="shared" ref="I59:I62" si="34">SUM(J59:K59)</f>
        <v>30409.931329999999</v>
      </c>
      <c r="J59" s="110">
        <v>27498.698</v>
      </c>
      <c r="K59" s="127">
        <v>2911.23333</v>
      </c>
      <c r="L59" s="110">
        <v>686.15449000000001</v>
      </c>
      <c r="M59" s="110">
        <f t="shared" ref="M59:M70" si="35">SUM(N59:R59)</f>
        <v>206763.36</v>
      </c>
      <c r="N59" s="127">
        <v>169914.9</v>
      </c>
      <c r="O59" s="110">
        <v>6962.5</v>
      </c>
      <c r="P59" s="110">
        <v>16885.96</v>
      </c>
      <c r="Q59" s="110">
        <v>13000</v>
      </c>
      <c r="R59" s="110"/>
      <c r="S59" s="110">
        <f t="shared" ref="S59:S68" si="36">SUM(T59:X59)</f>
        <v>884552.82</v>
      </c>
      <c r="T59" s="110">
        <v>878242.37</v>
      </c>
      <c r="U59" s="110">
        <v>2445.98</v>
      </c>
      <c r="V59" s="110">
        <v>3864.47</v>
      </c>
      <c r="W59" s="110"/>
      <c r="X59" s="110"/>
      <c r="Y59" s="110">
        <f t="shared" ref="Y59:Y64" si="37">SUM(Z59:AD59)</f>
        <v>185633.32</v>
      </c>
      <c r="Z59" s="110">
        <v>178321.33</v>
      </c>
      <c r="AA59" s="110">
        <v>7221.51</v>
      </c>
      <c r="AB59" s="110">
        <v>90.48</v>
      </c>
      <c r="AC59" s="110"/>
      <c r="AD59" s="110"/>
    </row>
    <row r="60" spans="1:30" x14ac:dyDescent="0.25">
      <c r="A60" s="184"/>
      <c r="B60" s="128" t="s">
        <v>883</v>
      </c>
      <c r="C60" s="110">
        <f t="shared" si="33"/>
        <v>2752019.1</v>
      </c>
      <c r="D60" s="110">
        <f t="shared" ref="D60:D63" si="38">E60+M60</f>
        <v>614821.79055999988</v>
      </c>
      <c r="E60" s="110">
        <f t="shared" ref="E60:E63" si="39">F60+G60+H60+I60+L60</f>
        <v>87018.600559999992</v>
      </c>
      <c r="F60" s="110">
        <v>25348.27275</v>
      </c>
      <c r="G60" s="110">
        <v>12435.78448</v>
      </c>
      <c r="H60" s="110">
        <v>2584.5733500000001</v>
      </c>
      <c r="I60" s="129">
        <f t="shared" si="34"/>
        <v>35523.365980000002</v>
      </c>
      <c r="J60" s="110">
        <v>29987.650020000001</v>
      </c>
      <c r="K60" s="127">
        <v>5535.7159600000005</v>
      </c>
      <c r="L60" s="110">
        <v>11126.603999999999</v>
      </c>
      <c r="M60" s="110">
        <f t="shared" si="35"/>
        <v>527803.18999999994</v>
      </c>
      <c r="N60" s="110">
        <v>344466.42</v>
      </c>
      <c r="O60" s="110">
        <v>119145.06</v>
      </c>
      <c r="P60" s="110">
        <v>45435.96</v>
      </c>
      <c r="Q60" s="110">
        <v>18755.75</v>
      </c>
      <c r="R60" s="110"/>
      <c r="S60" s="110">
        <f t="shared" si="36"/>
        <v>1829895.8</v>
      </c>
      <c r="T60" s="110">
        <v>1762815.17</v>
      </c>
      <c r="U60" s="110">
        <v>52231.839999999997</v>
      </c>
      <c r="V60" s="110">
        <v>14848.79</v>
      </c>
      <c r="W60" s="110"/>
      <c r="X60" s="110"/>
      <c r="Y60" s="110">
        <f t="shared" si="37"/>
        <v>394320.11</v>
      </c>
      <c r="Z60" s="110">
        <v>357538.14</v>
      </c>
      <c r="AA60" s="110">
        <v>23563.35</v>
      </c>
      <c r="AB60" s="110">
        <v>6603.62</v>
      </c>
      <c r="AC60" s="110">
        <v>6615</v>
      </c>
      <c r="AD60" s="110"/>
    </row>
    <row r="61" spans="1:30" x14ac:dyDescent="0.25">
      <c r="A61" s="184"/>
      <c r="B61" s="128" t="s">
        <v>884</v>
      </c>
      <c r="C61" s="110">
        <f t="shared" si="33"/>
        <v>4650847.84</v>
      </c>
      <c r="D61" s="110">
        <f t="shared" si="38"/>
        <v>1225489.8710200002</v>
      </c>
      <c r="E61" s="110">
        <f t="shared" si="39"/>
        <v>110996.73102000001</v>
      </c>
      <c r="F61" s="110">
        <v>24671.084579999999</v>
      </c>
      <c r="G61" s="110">
        <f>13602.18788+3.63797880709171E-12</f>
        <v>13602.187880000003</v>
      </c>
      <c r="H61" s="110">
        <v>1470.13113</v>
      </c>
      <c r="I61" s="129">
        <f t="shared" si="34"/>
        <v>41293.796000000002</v>
      </c>
      <c r="J61" s="110">
        <v>31926.155299999999</v>
      </c>
      <c r="K61" s="127">
        <v>9367.6406999999999</v>
      </c>
      <c r="L61" s="110">
        <v>29959.531429999999</v>
      </c>
      <c r="M61" s="110">
        <f t="shared" si="35"/>
        <v>1114493.1400000001</v>
      </c>
      <c r="N61" s="110">
        <v>518024.09</v>
      </c>
      <c r="O61" s="110">
        <v>311110.90000000002</v>
      </c>
      <c r="P61" s="110">
        <v>73758.91</v>
      </c>
      <c r="Q61" s="110">
        <v>41959</v>
      </c>
      <c r="R61" s="110">
        <v>169640.24</v>
      </c>
      <c r="S61" s="110">
        <f t="shared" si="36"/>
        <v>2885129.77</v>
      </c>
      <c r="T61" s="110">
        <v>2647349.2599999998</v>
      </c>
      <c r="U61" s="110">
        <v>205724.54</v>
      </c>
      <c r="V61" s="110">
        <v>30855.97</v>
      </c>
      <c r="W61" s="110">
        <v>1200</v>
      </c>
      <c r="X61" s="110"/>
      <c r="Y61" s="110">
        <f t="shared" si="37"/>
        <v>651224.93000000005</v>
      </c>
      <c r="Z61" s="110">
        <v>536294</v>
      </c>
      <c r="AA61" s="110">
        <v>80308.75</v>
      </c>
      <c r="AB61" s="110">
        <v>13657.18</v>
      </c>
      <c r="AC61" s="110">
        <v>20965</v>
      </c>
      <c r="AD61" s="110"/>
    </row>
    <row r="62" spans="1:30" x14ac:dyDescent="0.25">
      <c r="A62" s="184"/>
      <c r="B62" s="128" t="s">
        <v>885</v>
      </c>
      <c r="C62" s="110">
        <f t="shared" si="33"/>
        <v>6865681.8400000008</v>
      </c>
      <c r="D62" s="110">
        <f t="shared" si="38"/>
        <v>2148227.1350199999</v>
      </c>
      <c r="E62" s="110">
        <f t="shared" si="39"/>
        <v>99928.195020000014</v>
      </c>
      <c r="F62" s="110">
        <v>25058.463449999999</v>
      </c>
      <c r="G62" s="110">
        <v>13938.50973</v>
      </c>
      <c r="H62" s="110">
        <v>1722.8931499999999</v>
      </c>
      <c r="I62" s="129">
        <f t="shared" si="34"/>
        <v>40998.962180000002</v>
      </c>
      <c r="J62" s="110">
        <v>31609.135450000002</v>
      </c>
      <c r="K62" s="127">
        <f>9389.82673</f>
        <v>9389.8267300000007</v>
      </c>
      <c r="L62" s="110">
        <v>18209.36651</v>
      </c>
      <c r="M62" s="110">
        <f t="shared" si="35"/>
        <v>2048298.94</v>
      </c>
      <c r="N62" s="110">
        <v>690903.11</v>
      </c>
      <c r="O62" s="110">
        <v>549623.69999999995</v>
      </c>
      <c r="P62" s="110">
        <v>95477.440000000002</v>
      </c>
      <c r="Q62" s="110">
        <v>83868</v>
      </c>
      <c r="R62" s="110">
        <v>628426.68999999994</v>
      </c>
      <c r="S62" s="110">
        <f t="shared" si="36"/>
        <v>3899177.7800000003</v>
      </c>
      <c r="T62" s="110">
        <v>3536632.73</v>
      </c>
      <c r="U62" s="110">
        <v>317946.43</v>
      </c>
      <c r="V62" s="110">
        <v>43398.62</v>
      </c>
      <c r="W62" s="110">
        <v>1200</v>
      </c>
      <c r="X62" s="110"/>
      <c r="Y62" s="110">
        <f t="shared" si="37"/>
        <v>918205.12</v>
      </c>
      <c r="Z62" s="110">
        <v>717849.5</v>
      </c>
      <c r="AA62" s="110">
        <v>110234.79</v>
      </c>
      <c r="AB62" s="110">
        <v>26264.240000000002</v>
      </c>
      <c r="AC62" s="110">
        <v>63856.59</v>
      </c>
      <c r="AD62" s="110"/>
    </row>
    <row r="63" spans="1:30" x14ac:dyDescent="0.25">
      <c r="A63" s="184"/>
      <c r="B63" s="128" t="s">
        <v>886</v>
      </c>
      <c r="C63" s="110">
        <f t="shared" si="33"/>
        <v>9059953.1699999999</v>
      </c>
      <c r="D63" s="110">
        <f t="shared" si="38"/>
        <v>3075726.5874900003</v>
      </c>
      <c r="E63" s="110">
        <f t="shared" si="39"/>
        <v>108203.85748999999</v>
      </c>
      <c r="F63" s="110">
        <v>25176.423500000001</v>
      </c>
      <c r="G63" s="110">
        <v>14788.43672</v>
      </c>
      <c r="H63" s="110">
        <v>1029.37871</v>
      </c>
      <c r="I63" s="129">
        <f>SUM(J63:K63)</f>
        <v>39702.245540000004</v>
      </c>
      <c r="J63" s="110">
        <v>31959.173699999999</v>
      </c>
      <c r="K63" s="110">
        <f>7742.36933+0.70251</f>
        <v>7743.0718400000005</v>
      </c>
      <c r="L63" s="110">
        <v>27507.373019999999</v>
      </c>
      <c r="M63" s="110">
        <f t="shared" si="35"/>
        <v>2967522.7300000004</v>
      </c>
      <c r="N63" s="110">
        <v>855645.35</v>
      </c>
      <c r="O63" s="110">
        <v>754256.44</v>
      </c>
      <c r="P63" s="110">
        <v>124146.82</v>
      </c>
      <c r="Q63" s="110">
        <v>104415.86</v>
      </c>
      <c r="R63" s="110">
        <v>1129058.26</v>
      </c>
      <c r="S63" s="110">
        <f t="shared" si="36"/>
        <v>4925868.09</v>
      </c>
      <c r="T63" s="110">
        <v>4414902.6900000004</v>
      </c>
      <c r="U63" s="110">
        <v>448157.98</v>
      </c>
      <c r="V63" s="110">
        <v>61607.42</v>
      </c>
      <c r="W63" s="110">
        <v>1200</v>
      </c>
      <c r="X63" s="110"/>
      <c r="Y63" s="110">
        <f t="shared" si="37"/>
        <v>1166562.3500000001</v>
      </c>
      <c r="Z63" s="110">
        <v>897980.26</v>
      </c>
      <c r="AA63" s="110">
        <v>146480.64000000001</v>
      </c>
      <c r="AB63" s="110">
        <v>32134.86</v>
      </c>
      <c r="AC63" s="110">
        <v>89966.59</v>
      </c>
      <c r="AD63" s="110"/>
    </row>
    <row r="64" spans="1:30" x14ac:dyDescent="0.25">
      <c r="A64" s="184"/>
      <c r="B64" s="128" t="s">
        <v>887</v>
      </c>
      <c r="C64" s="110">
        <f t="shared" si="33"/>
        <v>10988887.73</v>
      </c>
      <c r="D64" s="110">
        <f>E64+M64</f>
        <v>3783027.2557799998</v>
      </c>
      <c r="E64" s="110">
        <f>F64+G64+H64+I64+L64</f>
        <v>106702.39577999998</v>
      </c>
      <c r="F64" s="110">
        <v>25102.682019999993</v>
      </c>
      <c r="G64" s="110">
        <v>10844.51352</v>
      </c>
      <c r="H64" s="110">
        <v>772.52707000000009</v>
      </c>
      <c r="I64" s="129">
        <f>SUM(J64:K64)</f>
        <v>39202.052119999978</v>
      </c>
      <c r="J64" s="110">
        <v>32126.547020000002</v>
      </c>
      <c r="K64" s="110">
        <v>7075.5050999999803</v>
      </c>
      <c r="L64" s="110">
        <v>30780.621050000002</v>
      </c>
      <c r="M64" s="110">
        <f t="shared" si="35"/>
        <v>3676324.86</v>
      </c>
      <c r="N64" s="110">
        <v>1035235.21</v>
      </c>
      <c r="O64" s="110">
        <v>829897.91</v>
      </c>
      <c r="P64" s="110">
        <v>142474.75</v>
      </c>
      <c r="Q64" s="110">
        <v>133765.85999999999</v>
      </c>
      <c r="R64" s="110">
        <v>1534951.13</v>
      </c>
      <c r="S64" s="110">
        <f t="shared" si="36"/>
        <v>5943000.7399999993</v>
      </c>
      <c r="T64" s="110">
        <v>5293193.8499999996</v>
      </c>
      <c r="U64" s="110">
        <v>569492.25</v>
      </c>
      <c r="V64" s="110">
        <v>70614.64</v>
      </c>
      <c r="W64" s="110">
        <v>1200</v>
      </c>
      <c r="X64" s="110">
        <v>8500</v>
      </c>
      <c r="Y64" s="110">
        <f t="shared" si="37"/>
        <v>1369562.1300000001</v>
      </c>
      <c r="Z64" s="110">
        <v>1080967.52</v>
      </c>
      <c r="AA64" s="110">
        <v>153984.75</v>
      </c>
      <c r="AB64" s="110">
        <v>32503.27</v>
      </c>
      <c r="AC64" s="110">
        <v>102106.59</v>
      </c>
      <c r="AD64" s="110"/>
    </row>
    <row r="65" spans="1:30" x14ac:dyDescent="0.25">
      <c r="A65" s="184"/>
      <c r="B65" s="128" t="s">
        <v>888</v>
      </c>
      <c r="C65" s="110">
        <f t="shared" si="33"/>
        <v>13456146.57</v>
      </c>
      <c r="D65" s="110">
        <f>E65+M65</f>
        <v>4727554.4573800005</v>
      </c>
      <c r="E65" s="110">
        <f>F65+G65+H65+I65+L65</f>
        <v>109225.46738000003</v>
      </c>
      <c r="F65" s="110">
        <v>24978.209360000001</v>
      </c>
      <c r="G65" s="110">
        <v>11062.969240000006</v>
      </c>
      <c r="H65" s="110">
        <v>935.6237799999999</v>
      </c>
      <c r="I65" s="129">
        <f>SUM(J65:K65)</f>
        <v>45737.674990000021</v>
      </c>
      <c r="J65" s="110">
        <v>36228.048600000002</v>
      </c>
      <c r="K65" s="110">
        <v>9509.6263900000195</v>
      </c>
      <c r="L65" s="110">
        <v>26510.990009999994</v>
      </c>
      <c r="M65" s="110">
        <f t="shared" si="35"/>
        <v>4618328.99</v>
      </c>
      <c r="N65" s="110">
        <v>1202718.53</v>
      </c>
      <c r="O65" s="110">
        <v>1042998.82</v>
      </c>
      <c r="P65" s="110">
        <v>159100</v>
      </c>
      <c r="Q65" s="110">
        <v>185587.86</v>
      </c>
      <c r="R65" s="110">
        <v>2027923.78</v>
      </c>
      <c r="S65" s="110">
        <f t="shared" si="36"/>
        <v>7195645.2800000003</v>
      </c>
      <c r="T65" s="110">
        <v>6330245.3499999996</v>
      </c>
      <c r="U65" s="110">
        <v>691170</v>
      </c>
      <c r="V65" s="110">
        <v>80214.44</v>
      </c>
      <c r="W65" s="110">
        <v>1200</v>
      </c>
      <c r="X65" s="110">
        <v>92815.49</v>
      </c>
      <c r="Y65" s="110">
        <f>SUM(Z65:AD65)</f>
        <v>1642172.3000000003</v>
      </c>
      <c r="Z65" s="110">
        <v>1243573.32</v>
      </c>
      <c r="AA65" s="110">
        <v>210344.88</v>
      </c>
      <c r="AB65" s="110">
        <v>39084.51</v>
      </c>
      <c r="AC65" s="110">
        <v>116941.59</v>
      </c>
      <c r="AD65" s="110">
        <v>32228</v>
      </c>
    </row>
    <row r="66" spans="1:30" x14ac:dyDescent="0.25">
      <c r="A66" s="184"/>
      <c r="B66" s="128" t="s">
        <v>889</v>
      </c>
      <c r="C66" s="110">
        <f t="shared" si="33"/>
        <v>15387278.230000002</v>
      </c>
      <c r="D66" s="110">
        <f>E66+M66</f>
        <v>5423694.3839000007</v>
      </c>
      <c r="E66" s="110">
        <f>F66+G66+H66+I66+L66</f>
        <v>106809.34389999999</v>
      </c>
      <c r="F66" s="110">
        <v>24661.182910000003</v>
      </c>
      <c r="G66" s="110">
        <v>11634.678899999999</v>
      </c>
      <c r="H66" s="110">
        <v>785.79655000000093</v>
      </c>
      <c r="I66" s="129">
        <f>SUM(J66:K66)</f>
        <v>36402.685249999995</v>
      </c>
      <c r="J66" s="110">
        <v>27800.572889999999</v>
      </c>
      <c r="K66" s="110">
        <v>8602.1123599999992</v>
      </c>
      <c r="L66" s="110">
        <v>33325.000289999996</v>
      </c>
      <c r="M66" s="110">
        <f t="shared" si="35"/>
        <v>5316885.040000001</v>
      </c>
      <c r="N66" s="110">
        <v>1371676.29</v>
      </c>
      <c r="O66" s="110">
        <v>1123156.5</v>
      </c>
      <c r="P66" s="110">
        <v>178152.22</v>
      </c>
      <c r="Q66" s="110">
        <v>257458.26</v>
      </c>
      <c r="R66" s="110">
        <v>2386441.77</v>
      </c>
      <c r="S66" s="110">
        <f t="shared" si="36"/>
        <v>8154682.04</v>
      </c>
      <c r="T66" s="110">
        <v>7219256.2800000003</v>
      </c>
      <c r="U66" s="110">
        <v>759242.8</v>
      </c>
      <c r="V66" s="110">
        <v>82167.47</v>
      </c>
      <c r="W66" s="110">
        <v>1200</v>
      </c>
      <c r="X66" s="110">
        <v>92815.49</v>
      </c>
      <c r="Y66" s="110">
        <f>SUM(Z66:AD66)</f>
        <v>1915711.1500000001</v>
      </c>
      <c r="Z66" s="110">
        <v>1437119.33</v>
      </c>
      <c r="AA66" s="110">
        <v>243424.45</v>
      </c>
      <c r="AB66" s="110">
        <v>39137.72</v>
      </c>
      <c r="AC66" s="110">
        <v>133206.59</v>
      </c>
      <c r="AD66" s="110">
        <v>62823.06</v>
      </c>
    </row>
    <row r="67" spans="1:30" x14ac:dyDescent="0.25">
      <c r="A67" s="184"/>
      <c r="B67" s="128" t="s">
        <v>890</v>
      </c>
      <c r="C67" s="110">
        <f t="shared" si="33"/>
        <v>17403576.080000002</v>
      </c>
      <c r="D67" s="110"/>
      <c r="E67" s="110"/>
      <c r="F67" s="110"/>
      <c r="G67" s="110"/>
      <c r="H67" s="110"/>
      <c r="I67" s="110"/>
      <c r="J67" s="110"/>
      <c r="K67" s="110"/>
      <c r="L67" s="110"/>
      <c r="M67" s="110">
        <f t="shared" si="35"/>
        <v>5982418.9799999995</v>
      </c>
      <c r="N67" s="110">
        <v>1540707.69</v>
      </c>
      <c r="O67" s="110">
        <v>1255799.21</v>
      </c>
      <c r="P67" s="110">
        <v>196969.98</v>
      </c>
      <c r="Q67" s="110">
        <v>282458.26</v>
      </c>
      <c r="R67" s="110">
        <v>2706483.84</v>
      </c>
      <c r="S67" s="110">
        <f t="shared" si="36"/>
        <v>9264589.5</v>
      </c>
      <c r="T67" s="110">
        <v>8097023.4900000002</v>
      </c>
      <c r="U67" s="110">
        <v>835712.16</v>
      </c>
      <c r="V67" s="110">
        <v>87838.36</v>
      </c>
      <c r="W67" s="110">
        <v>1200</v>
      </c>
      <c r="X67" s="110">
        <v>242815.49</v>
      </c>
      <c r="Y67" s="110">
        <f t="shared" ref="Y67:Y70" si="40">SUM(Z67:AD67)</f>
        <v>2156567.6</v>
      </c>
      <c r="Z67" s="110">
        <v>1615706.7</v>
      </c>
      <c r="AA67" s="110">
        <v>254775.17</v>
      </c>
      <c r="AB67" s="110">
        <v>43891.08</v>
      </c>
      <c r="AC67" s="110">
        <v>149371.59</v>
      </c>
      <c r="AD67" s="110">
        <v>92823.06</v>
      </c>
    </row>
    <row r="68" spans="1:30" x14ac:dyDescent="0.25">
      <c r="A68" s="185"/>
      <c r="B68" s="130" t="s">
        <v>891</v>
      </c>
      <c r="C68" s="110">
        <f t="shared" si="33"/>
        <v>20053468.790000003</v>
      </c>
      <c r="D68" s="110"/>
      <c r="E68" s="110"/>
      <c r="F68" s="110"/>
      <c r="G68" s="110"/>
      <c r="H68" s="110"/>
      <c r="I68" s="110"/>
      <c r="J68" s="110"/>
      <c r="K68" s="110"/>
      <c r="L68" s="110"/>
      <c r="M68" s="110">
        <f t="shared" si="35"/>
        <v>7172820.6399999997</v>
      </c>
      <c r="N68" s="110">
        <v>1714354.59</v>
      </c>
      <c r="O68" s="110">
        <v>1406452.93</v>
      </c>
      <c r="P68" s="110">
        <v>218123.69</v>
      </c>
      <c r="Q68" s="110">
        <v>319356.26</v>
      </c>
      <c r="R68" s="110">
        <v>3514533.17</v>
      </c>
      <c r="S68" s="110">
        <f t="shared" si="36"/>
        <v>10375244.300000001</v>
      </c>
      <c r="T68" s="110">
        <v>8982477.9199999999</v>
      </c>
      <c r="U68" s="110">
        <v>1048110.89</v>
      </c>
      <c r="V68" s="110">
        <v>100640</v>
      </c>
      <c r="W68" s="110">
        <v>1200</v>
      </c>
      <c r="X68" s="110">
        <v>242815.49</v>
      </c>
      <c r="Y68" s="110">
        <f t="shared" si="40"/>
        <v>2505403.85</v>
      </c>
      <c r="Z68" s="110">
        <v>1792227.32</v>
      </c>
      <c r="AA68" s="110">
        <v>302410.5</v>
      </c>
      <c r="AB68" s="110">
        <v>46976.38</v>
      </c>
      <c r="AC68" s="110">
        <v>166966.59</v>
      </c>
      <c r="AD68" s="110">
        <v>196823.06</v>
      </c>
    </row>
    <row r="69" spans="1:30" x14ac:dyDescent="0.25">
      <c r="A69" s="185"/>
      <c r="B69" s="130" t="s">
        <v>892</v>
      </c>
      <c r="C69" s="110">
        <f t="shared" si="33"/>
        <v>22732050.420000002</v>
      </c>
      <c r="D69" s="110"/>
      <c r="E69" s="110"/>
      <c r="F69" s="110"/>
      <c r="G69" s="110"/>
      <c r="H69" s="110"/>
      <c r="I69" s="110"/>
      <c r="J69" s="110"/>
      <c r="K69" s="110"/>
      <c r="L69" s="110"/>
      <c r="M69" s="110">
        <f t="shared" si="35"/>
        <v>8495900.9600000009</v>
      </c>
      <c r="N69" s="110">
        <v>1891479.33</v>
      </c>
      <c r="O69" s="110">
        <v>1539891.6</v>
      </c>
      <c r="P69" s="110">
        <v>245848.04</v>
      </c>
      <c r="Q69" s="110">
        <v>400557.26</v>
      </c>
      <c r="R69" s="110">
        <v>4418124.7300000004</v>
      </c>
      <c r="S69" s="110">
        <f t="shared" ref="S69:S70" si="41">SUM(T69:X69)</f>
        <v>11479510.960000001</v>
      </c>
      <c r="T69" s="110">
        <v>9865718.9700000007</v>
      </c>
      <c r="U69" s="110">
        <v>1248530.3899999999</v>
      </c>
      <c r="V69" s="110">
        <v>121246.11</v>
      </c>
      <c r="W69" s="110">
        <v>1200</v>
      </c>
      <c r="X69" s="110">
        <v>242815.49</v>
      </c>
      <c r="Y69" s="110">
        <f t="shared" si="40"/>
        <v>2756638.5000000005</v>
      </c>
      <c r="Z69" s="110">
        <v>1969417.1</v>
      </c>
      <c r="AA69" s="110">
        <v>357059.51</v>
      </c>
      <c r="AB69" s="110">
        <v>51427.24</v>
      </c>
      <c r="AC69" s="110">
        <v>181911.59</v>
      </c>
      <c r="AD69" s="110">
        <v>196823.06</v>
      </c>
    </row>
    <row r="70" spans="1:30" x14ac:dyDescent="0.25">
      <c r="A70" s="185"/>
      <c r="B70" s="130" t="s">
        <v>893</v>
      </c>
      <c r="C70" s="110">
        <f t="shared" si="33"/>
        <v>25549636.149999999</v>
      </c>
      <c r="D70" s="110"/>
      <c r="E70" s="110"/>
      <c r="F70" s="110"/>
      <c r="G70" s="110"/>
      <c r="H70" s="110"/>
      <c r="I70" s="110"/>
      <c r="J70" s="110"/>
      <c r="K70" s="110"/>
      <c r="L70" s="110"/>
      <c r="M70" s="110">
        <f t="shared" si="35"/>
        <v>9541651.9199999999</v>
      </c>
      <c r="N70" s="110">
        <v>2064700.96</v>
      </c>
      <c r="O70" s="110">
        <v>1746562.03</v>
      </c>
      <c r="P70" s="110">
        <v>308565.44</v>
      </c>
      <c r="Q70" s="110">
        <v>517867.54</v>
      </c>
      <c r="R70" s="110">
        <v>4903955.95</v>
      </c>
      <c r="S70" s="110">
        <f t="shared" si="41"/>
        <v>12922441.779999999</v>
      </c>
      <c r="T70" s="110">
        <v>10747797.699999999</v>
      </c>
      <c r="U70" s="110">
        <v>1567026.65</v>
      </c>
      <c r="V70" s="110">
        <v>146642.94</v>
      </c>
      <c r="W70" s="110">
        <v>59375</v>
      </c>
      <c r="X70" s="110">
        <v>401599.49</v>
      </c>
      <c r="Y70" s="110">
        <f t="shared" si="40"/>
        <v>3085542.45</v>
      </c>
      <c r="Z70" s="110">
        <v>2146056.9900000002</v>
      </c>
      <c r="AA70" s="110">
        <v>409248.27</v>
      </c>
      <c r="AB70" s="110">
        <v>60017.13</v>
      </c>
      <c r="AC70" s="110">
        <v>198307</v>
      </c>
      <c r="AD70" s="110">
        <v>271913.06</v>
      </c>
    </row>
    <row r="71" spans="1:30" x14ac:dyDescent="0.25">
      <c r="A71" s="186"/>
      <c r="B71" s="131"/>
      <c r="C71" s="132"/>
      <c r="D71" s="132"/>
      <c r="E71" s="132"/>
      <c r="F71" s="132"/>
      <c r="G71" s="132"/>
      <c r="H71" s="132"/>
      <c r="I71" s="132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</row>
    <row r="72" spans="1:30" x14ac:dyDescent="0.25">
      <c r="A72" s="184">
        <v>2020</v>
      </c>
      <c r="B72" s="128" t="s">
        <v>882</v>
      </c>
      <c r="C72" s="110">
        <f t="shared" ref="C72:C83" si="42">M72+S72+Y72</f>
        <v>1332447.48</v>
      </c>
      <c r="D72" s="110">
        <f>E72+M72</f>
        <v>294436.68920999998</v>
      </c>
      <c r="E72" s="110">
        <f>F72+G72+H72+I72+L72</f>
        <v>57713.659209999998</v>
      </c>
      <c r="F72" s="110">
        <v>24846.235489999999</v>
      </c>
      <c r="G72" s="110">
        <v>1301.9379300000001</v>
      </c>
      <c r="H72" s="110">
        <v>469.39997</v>
      </c>
      <c r="I72" s="129">
        <f t="shared" ref="I72:I75" si="43">SUM(J72:K72)</f>
        <v>30409.931329999999</v>
      </c>
      <c r="J72" s="110">
        <v>27498.698</v>
      </c>
      <c r="K72" s="127">
        <v>2911.23333</v>
      </c>
      <c r="L72" s="110">
        <v>686.15449000000001</v>
      </c>
      <c r="M72" s="110">
        <f t="shared" ref="M72:M83" si="44">SUM(N72:R72)</f>
        <v>236723.03</v>
      </c>
      <c r="N72" s="127">
        <v>171701.42</v>
      </c>
      <c r="O72" s="110">
        <v>37953.24</v>
      </c>
      <c r="P72" s="110">
        <v>17488.37</v>
      </c>
      <c r="Q72" s="110">
        <v>9580</v>
      </c>
      <c r="R72" s="110"/>
      <c r="S72" s="110">
        <f t="shared" ref="S72:S83" si="45">SUM(T72:X72)</f>
        <v>935193.63</v>
      </c>
      <c r="T72" s="110">
        <v>871159.3</v>
      </c>
      <c r="U72" s="110">
        <v>59033.89</v>
      </c>
      <c r="V72" s="110">
        <v>5000.4399999999996</v>
      </c>
      <c r="W72" s="110"/>
      <c r="X72" s="110"/>
      <c r="Y72" s="110">
        <f t="shared" ref="Y72:Y77" si="46">SUM(Z72:AD72)</f>
        <v>160530.82</v>
      </c>
      <c r="Z72" s="110">
        <v>159988.76</v>
      </c>
      <c r="AA72" s="110">
        <v>42.06</v>
      </c>
      <c r="AB72" s="110"/>
      <c r="AC72" s="110">
        <v>500</v>
      </c>
      <c r="AD72" s="110"/>
    </row>
    <row r="73" spans="1:30" x14ac:dyDescent="0.25">
      <c r="A73" s="184"/>
      <c r="B73" s="128" t="s">
        <v>883</v>
      </c>
      <c r="C73" s="110">
        <f t="shared" si="42"/>
        <v>3132720.9499999997</v>
      </c>
      <c r="D73" s="110">
        <f t="shared" ref="D73:D76" si="47">E73+M73</f>
        <v>840269.67056</v>
      </c>
      <c r="E73" s="110">
        <f t="shared" ref="E73:E76" si="48">F73+G73+H73+I73+L73</f>
        <v>87018.600559999992</v>
      </c>
      <c r="F73" s="110">
        <v>25348.27275</v>
      </c>
      <c r="G73" s="110">
        <v>12435.78448</v>
      </c>
      <c r="H73" s="110">
        <v>2584.5733500000001</v>
      </c>
      <c r="I73" s="129">
        <f t="shared" si="43"/>
        <v>35523.365980000002</v>
      </c>
      <c r="J73" s="110">
        <v>29987.650020000001</v>
      </c>
      <c r="K73" s="127">
        <v>5535.7159600000005</v>
      </c>
      <c r="L73" s="110">
        <v>11126.603999999999</v>
      </c>
      <c r="M73" s="110">
        <f t="shared" si="44"/>
        <v>753251.07</v>
      </c>
      <c r="N73" s="110">
        <v>342951.26</v>
      </c>
      <c r="O73" s="110">
        <v>157166.93</v>
      </c>
      <c r="P73" s="110">
        <v>44984.66</v>
      </c>
      <c r="Q73" s="110">
        <v>29449</v>
      </c>
      <c r="R73" s="110">
        <v>178699.22</v>
      </c>
      <c r="S73" s="110">
        <f t="shared" si="45"/>
        <v>1950291.25</v>
      </c>
      <c r="T73" s="110">
        <v>1774841.66</v>
      </c>
      <c r="U73" s="110">
        <v>155708.73000000001</v>
      </c>
      <c r="V73" s="110">
        <v>16340.86</v>
      </c>
      <c r="W73" s="110">
        <v>3400</v>
      </c>
      <c r="X73" s="110"/>
      <c r="Y73" s="110">
        <f t="shared" si="46"/>
        <v>429178.63</v>
      </c>
      <c r="Z73" s="110">
        <v>352295.08</v>
      </c>
      <c r="AA73" s="110">
        <v>52299.7</v>
      </c>
      <c r="AB73" s="110">
        <v>11971.85</v>
      </c>
      <c r="AC73" s="110">
        <v>5224</v>
      </c>
      <c r="AD73" s="110">
        <v>7388</v>
      </c>
    </row>
    <row r="74" spans="1:30" x14ac:dyDescent="0.25">
      <c r="A74" s="184"/>
      <c r="B74" s="128" t="s">
        <v>884</v>
      </c>
      <c r="C74" s="110">
        <f t="shared" si="42"/>
        <v>5152941.12</v>
      </c>
      <c r="D74" s="110">
        <f t="shared" si="47"/>
        <v>1598730.0410200001</v>
      </c>
      <c r="E74" s="110">
        <f t="shared" si="48"/>
        <v>110996.73102000001</v>
      </c>
      <c r="F74" s="110">
        <v>24671.084579999999</v>
      </c>
      <c r="G74" s="110">
        <f>13602.18788+3.63797880709171E-12</f>
        <v>13602.187880000003</v>
      </c>
      <c r="H74" s="110">
        <v>1470.13113</v>
      </c>
      <c r="I74" s="129">
        <f t="shared" si="43"/>
        <v>41293.796000000002</v>
      </c>
      <c r="J74" s="110">
        <v>31926.155299999999</v>
      </c>
      <c r="K74" s="127">
        <v>9367.6406999999999</v>
      </c>
      <c r="L74" s="110">
        <v>29959.531429999999</v>
      </c>
      <c r="M74" s="110">
        <f t="shared" si="44"/>
        <v>1487733.31</v>
      </c>
      <c r="N74" s="110">
        <v>553216.89</v>
      </c>
      <c r="O74" s="110">
        <v>259776.89</v>
      </c>
      <c r="P74" s="110">
        <v>69069.960000000006</v>
      </c>
      <c r="Q74" s="110">
        <v>71833.38</v>
      </c>
      <c r="R74" s="110">
        <v>533836.18999999994</v>
      </c>
      <c r="S74" s="110">
        <f t="shared" si="45"/>
        <v>2986602.85</v>
      </c>
      <c r="T74" s="110">
        <v>2671010.91</v>
      </c>
      <c r="U74" s="110">
        <v>280941.06</v>
      </c>
      <c r="V74" s="110">
        <v>24340.38</v>
      </c>
      <c r="W74" s="110">
        <v>4000</v>
      </c>
      <c r="X74" s="110">
        <v>6310.5</v>
      </c>
      <c r="Y74" s="110">
        <f t="shared" si="46"/>
        <v>678604.96000000008</v>
      </c>
      <c r="Z74" s="110">
        <v>528597.89</v>
      </c>
      <c r="AA74" s="110">
        <v>87781.15</v>
      </c>
      <c r="AB74" s="110">
        <v>17383.919999999998</v>
      </c>
      <c r="AC74" s="110">
        <v>16254</v>
      </c>
      <c r="AD74" s="110">
        <v>28588</v>
      </c>
    </row>
    <row r="75" spans="1:30" x14ac:dyDescent="0.25">
      <c r="A75" s="184"/>
      <c r="B75" s="128" t="s">
        <v>885</v>
      </c>
      <c r="C75" s="110">
        <f t="shared" si="42"/>
        <v>7514739.9400000013</v>
      </c>
      <c r="D75" s="110">
        <f t="shared" si="47"/>
        <v>2518214.98502</v>
      </c>
      <c r="E75" s="110">
        <f t="shared" si="48"/>
        <v>99928.195020000014</v>
      </c>
      <c r="F75" s="110">
        <v>25058.463449999999</v>
      </c>
      <c r="G75" s="110">
        <v>13938.50973</v>
      </c>
      <c r="H75" s="110">
        <v>1722.8931499999999</v>
      </c>
      <c r="I75" s="129">
        <f t="shared" si="43"/>
        <v>40998.962180000002</v>
      </c>
      <c r="J75" s="110">
        <v>31609.135450000002</v>
      </c>
      <c r="K75" s="127">
        <f>9389.82673</f>
        <v>9389.8267300000007</v>
      </c>
      <c r="L75" s="110">
        <v>18209.36651</v>
      </c>
      <c r="M75" s="110">
        <f t="shared" si="44"/>
        <v>2418286.79</v>
      </c>
      <c r="N75" s="110">
        <v>735926.15</v>
      </c>
      <c r="O75" s="110">
        <v>426135.13</v>
      </c>
      <c r="P75" s="110">
        <v>100712.42</v>
      </c>
      <c r="Q75" s="110">
        <v>85733.38</v>
      </c>
      <c r="R75" s="110">
        <v>1069779.71</v>
      </c>
      <c r="S75" s="110">
        <f t="shared" si="45"/>
        <v>4069719.0000000005</v>
      </c>
      <c r="T75" s="110">
        <v>3573137.66</v>
      </c>
      <c r="U75" s="110">
        <v>405521.2</v>
      </c>
      <c r="V75" s="110">
        <v>37327.69</v>
      </c>
      <c r="W75" s="110">
        <v>4000</v>
      </c>
      <c r="X75" s="110">
        <v>49732.45</v>
      </c>
      <c r="Y75" s="110">
        <f t="shared" si="46"/>
        <v>1026734.15</v>
      </c>
      <c r="Z75" s="110">
        <v>791216.84</v>
      </c>
      <c r="AA75" s="110">
        <v>121996.69</v>
      </c>
      <c r="AB75" s="110">
        <v>22803.17</v>
      </c>
      <c r="AC75" s="110">
        <v>42129.45</v>
      </c>
      <c r="AD75" s="110">
        <v>48588</v>
      </c>
    </row>
    <row r="76" spans="1:30" x14ac:dyDescent="0.25">
      <c r="A76" s="184"/>
      <c r="B76" s="128" t="s">
        <v>886</v>
      </c>
      <c r="C76" s="110">
        <f t="shared" si="42"/>
        <v>9806882.6899999995</v>
      </c>
      <c r="D76" s="110">
        <f t="shared" si="47"/>
        <v>3412000.8774899999</v>
      </c>
      <c r="E76" s="110">
        <f t="shared" si="48"/>
        <v>108203.85748999999</v>
      </c>
      <c r="F76" s="110">
        <v>25176.423500000001</v>
      </c>
      <c r="G76" s="110">
        <v>14788.43672</v>
      </c>
      <c r="H76" s="110">
        <v>1029.37871</v>
      </c>
      <c r="I76" s="129">
        <f>SUM(J76:K76)</f>
        <v>39702.245540000004</v>
      </c>
      <c r="J76" s="110">
        <v>31959.173699999999</v>
      </c>
      <c r="K76" s="110">
        <f>7742.36933+0.70251</f>
        <v>7743.0718400000005</v>
      </c>
      <c r="L76" s="110">
        <v>27507.373019999999</v>
      </c>
      <c r="M76" s="110">
        <f t="shared" si="44"/>
        <v>3303797.02</v>
      </c>
      <c r="N76" s="110">
        <v>914981.36</v>
      </c>
      <c r="O76" s="110">
        <v>615095.54</v>
      </c>
      <c r="P76" s="110">
        <v>121066.93</v>
      </c>
      <c r="Q76" s="110">
        <v>112793.38</v>
      </c>
      <c r="R76" s="110">
        <v>1539859.81</v>
      </c>
      <c r="S76" s="110">
        <f t="shared" si="45"/>
        <v>5060497.4000000004</v>
      </c>
      <c r="T76" s="110">
        <v>4470794.0999999996</v>
      </c>
      <c r="U76" s="110">
        <v>491667.61</v>
      </c>
      <c r="V76" s="110">
        <v>44303.24</v>
      </c>
      <c r="W76" s="110">
        <v>4000</v>
      </c>
      <c r="X76" s="110">
        <v>49732.45</v>
      </c>
      <c r="Y76" s="110">
        <f t="shared" si="46"/>
        <v>1442588.27</v>
      </c>
      <c r="Z76" s="110">
        <v>1059595.72</v>
      </c>
      <c r="AA76" s="110">
        <v>188701.86</v>
      </c>
      <c r="AB76" s="110">
        <v>26775.29</v>
      </c>
      <c r="AC76" s="110">
        <v>118927.4</v>
      </c>
      <c r="AD76" s="110">
        <v>48588</v>
      </c>
    </row>
    <row r="77" spans="1:30" x14ac:dyDescent="0.25">
      <c r="A77" s="184"/>
      <c r="B77" s="128" t="s">
        <v>887</v>
      </c>
      <c r="C77" s="110">
        <f t="shared" si="42"/>
        <v>11590252.440000001</v>
      </c>
      <c r="D77" s="110">
        <f>E77+M77</f>
        <v>3909706.2957800003</v>
      </c>
      <c r="E77" s="110">
        <f>F77+G77+H77+I77+L77</f>
        <v>106702.39577999998</v>
      </c>
      <c r="F77" s="110">
        <v>25102.682019999993</v>
      </c>
      <c r="G77" s="110">
        <v>10844.51352</v>
      </c>
      <c r="H77" s="110">
        <v>772.52707000000009</v>
      </c>
      <c r="I77" s="129">
        <f>SUM(J77:K77)</f>
        <v>39202.052119999978</v>
      </c>
      <c r="J77" s="110">
        <v>32126.547020000002</v>
      </c>
      <c r="K77" s="110">
        <v>7075.5050999999803</v>
      </c>
      <c r="L77" s="110">
        <v>30780.621050000002</v>
      </c>
      <c r="M77" s="110">
        <f t="shared" si="44"/>
        <v>3803003.9000000004</v>
      </c>
      <c r="N77" s="110">
        <v>1085974.79</v>
      </c>
      <c r="O77" s="110">
        <v>710993.91</v>
      </c>
      <c r="P77" s="110">
        <v>128969.31</v>
      </c>
      <c r="Q77" s="110">
        <v>145428.18</v>
      </c>
      <c r="R77" s="110">
        <v>1731637.71</v>
      </c>
      <c r="S77" s="110">
        <f t="shared" si="45"/>
        <v>6076117.5000000009</v>
      </c>
      <c r="T77" s="110">
        <v>5450610.9199999999</v>
      </c>
      <c r="U77" s="110">
        <v>523386.19</v>
      </c>
      <c r="V77" s="110">
        <v>48387.94</v>
      </c>
      <c r="W77" s="110">
        <v>4000</v>
      </c>
      <c r="X77" s="110">
        <v>49732.45</v>
      </c>
      <c r="Y77" s="110">
        <f t="shared" si="46"/>
        <v>1711131.04</v>
      </c>
      <c r="Z77" s="110">
        <v>1245119.25</v>
      </c>
      <c r="AA77" s="110">
        <v>231492.58</v>
      </c>
      <c r="AB77" s="110">
        <v>29871.69</v>
      </c>
      <c r="AC77" s="110">
        <v>156059.51999999999</v>
      </c>
      <c r="AD77" s="110">
        <v>48588</v>
      </c>
    </row>
    <row r="78" spans="1:30" x14ac:dyDescent="0.25">
      <c r="A78" s="184"/>
      <c r="B78" s="128" t="s">
        <v>888</v>
      </c>
      <c r="C78" s="110">
        <f t="shared" si="42"/>
        <v>13690565.060000001</v>
      </c>
      <c r="D78" s="110">
        <f>E78+M78</f>
        <v>4750792.1573799998</v>
      </c>
      <c r="E78" s="110">
        <f>F78+G78+H78+I78+L78</f>
        <v>109225.46738000003</v>
      </c>
      <c r="F78" s="110">
        <v>24978.209360000001</v>
      </c>
      <c r="G78" s="110">
        <v>11062.969240000006</v>
      </c>
      <c r="H78" s="110">
        <v>935.6237799999999</v>
      </c>
      <c r="I78" s="129">
        <f>SUM(J78:K78)</f>
        <v>45737.674990000021</v>
      </c>
      <c r="J78" s="110">
        <v>36228.048600000002</v>
      </c>
      <c r="K78" s="110">
        <v>9509.6263900000195</v>
      </c>
      <c r="L78" s="110">
        <v>26510.990009999994</v>
      </c>
      <c r="M78" s="110">
        <f t="shared" si="44"/>
        <v>4641566.6899999995</v>
      </c>
      <c r="N78" s="110">
        <v>1268655.3700000001</v>
      </c>
      <c r="O78" s="110">
        <v>934474.11</v>
      </c>
      <c r="P78" s="110">
        <v>153943.49</v>
      </c>
      <c r="Q78" s="110">
        <v>301327.40000000002</v>
      </c>
      <c r="R78" s="110">
        <v>1983166.32</v>
      </c>
      <c r="S78" s="110">
        <f t="shared" si="45"/>
        <v>7083145.6100000003</v>
      </c>
      <c r="T78" s="110">
        <v>6324940.1600000001</v>
      </c>
      <c r="U78" s="110">
        <v>650141.92000000004</v>
      </c>
      <c r="V78" s="110">
        <v>51531.08</v>
      </c>
      <c r="W78" s="110">
        <v>4000</v>
      </c>
      <c r="X78" s="110">
        <v>52532.45</v>
      </c>
      <c r="Y78" s="110">
        <f>SUM(Z78:AD78)</f>
        <v>1965852.7600000002</v>
      </c>
      <c r="Z78" s="110">
        <v>1429326.03</v>
      </c>
      <c r="AA78" s="110">
        <v>283588.13</v>
      </c>
      <c r="AB78" s="110">
        <v>31075.58</v>
      </c>
      <c r="AC78" s="110">
        <v>173275.02</v>
      </c>
      <c r="AD78" s="110">
        <v>48588</v>
      </c>
    </row>
    <row r="79" spans="1:30" x14ac:dyDescent="0.25">
      <c r="A79" s="184"/>
      <c r="B79" s="128" t="s">
        <v>889</v>
      </c>
      <c r="C79" s="110">
        <f t="shared" si="42"/>
        <v>16061055.949999999</v>
      </c>
      <c r="D79" s="110">
        <f>E79+M79</f>
        <v>5794086.2238999996</v>
      </c>
      <c r="E79" s="110">
        <f>F79+G79+H79+I79+L79</f>
        <v>106809.34389999999</v>
      </c>
      <c r="F79" s="110">
        <v>24661.182910000003</v>
      </c>
      <c r="G79" s="110">
        <v>11634.678899999999</v>
      </c>
      <c r="H79" s="110">
        <v>785.79655000000093</v>
      </c>
      <c r="I79" s="129">
        <f>SUM(J79:K79)</f>
        <v>36402.685249999995</v>
      </c>
      <c r="J79" s="110">
        <v>27800.572889999999</v>
      </c>
      <c r="K79" s="110">
        <v>8602.1123599999992</v>
      </c>
      <c r="L79" s="110">
        <v>33325.000289999996</v>
      </c>
      <c r="M79" s="110">
        <f t="shared" si="44"/>
        <v>5687276.8799999999</v>
      </c>
      <c r="N79" s="110">
        <v>1445844.44</v>
      </c>
      <c r="O79" s="110">
        <v>1032904.17</v>
      </c>
      <c r="P79" s="110">
        <v>170488.27</v>
      </c>
      <c r="Q79" s="110">
        <v>319827.40000000002</v>
      </c>
      <c r="R79" s="110">
        <v>2718212.6</v>
      </c>
      <c r="S79" s="110">
        <f t="shared" si="45"/>
        <v>8040786.7699999996</v>
      </c>
      <c r="T79" s="110">
        <v>7207408.2699999996</v>
      </c>
      <c r="U79" s="110">
        <v>718401.44</v>
      </c>
      <c r="V79" s="110">
        <v>58444.61</v>
      </c>
      <c r="W79" s="110">
        <v>4000</v>
      </c>
      <c r="X79" s="110">
        <v>52532.45</v>
      </c>
      <c r="Y79" s="110">
        <f>SUM(Z79:AD79)</f>
        <v>2332992.2999999998</v>
      </c>
      <c r="Z79" s="110">
        <v>1758941.58</v>
      </c>
      <c r="AA79" s="110">
        <v>297161</v>
      </c>
      <c r="AB79" s="110">
        <v>33806.699999999997</v>
      </c>
      <c r="AC79" s="110">
        <v>194495.02</v>
      </c>
      <c r="AD79" s="110">
        <v>48588</v>
      </c>
    </row>
    <row r="80" spans="1:30" x14ac:dyDescent="0.25">
      <c r="A80" s="184"/>
      <c r="B80" s="128" t="s">
        <v>890</v>
      </c>
      <c r="C80" s="110">
        <f t="shared" si="42"/>
        <v>18863955.32</v>
      </c>
      <c r="D80" s="110"/>
      <c r="E80" s="110"/>
      <c r="F80" s="110"/>
      <c r="G80" s="110"/>
      <c r="H80" s="110"/>
      <c r="I80" s="110"/>
      <c r="J80" s="110"/>
      <c r="K80" s="110"/>
      <c r="L80" s="110"/>
      <c r="M80" s="110">
        <f t="shared" si="44"/>
        <v>7012739.7200000007</v>
      </c>
      <c r="N80" s="110">
        <v>1622636.43</v>
      </c>
      <c r="O80" s="110">
        <v>1330281.3</v>
      </c>
      <c r="P80" s="110">
        <v>191076.22</v>
      </c>
      <c r="Q80" s="110">
        <v>371010.28</v>
      </c>
      <c r="R80" s="110">
        <v>3497735.49</v>
      </c>
      <c r="S80" s="110">
        <f t="shared" si="45"/>
        <v>9110326.0899999999</v>
      </c>
      <c r="T80" s="110">
        <v>8082693.5999999996</v>
      </c>
      <c r="U80" s="110">
        <v>883686.15</v>
      </c>
      <c r="V80" s="110">
        <v>71697.509999999995</v>
      </c>
      <c r="W80" s="110">
        <v>4000</v>
      </c>
      <c r="X80" s="110">
        <v>68248.83</v>
      </c>
      <c r="Y80" s="110">
        <f t="shared" ref="Y80:Y83" si="49">SUM(Z80:AD80)</f>
        <v>2740889.5100000002</v>
      </c>
      <c r="Z80" s="110">
        <v>1941079.96</v>
      </c>
      <c r="AA80" s="110">
        <v>344333.99</v>
      </c>
      <c r="AB80" s="110">
        <v>37455.64</v>
      </c>
      <c r="AC80" s="110">
        <v>208148.02</v>
      </c>
      <c r="AD80" s="110">
        <v>209871.9</v>
      </c>
    </row>
    <row r="81" spans="1:30" x14ac:dyDescent="0.25">
      <c r="A81" s="185"/>
      <c r="B81" s="130" t="s">
        <v>891</v>
      </c>
      <c r="C81" s="110">
        <f t="shared" si="42"/>
        <v>21108098.739999998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>
        <f t="shared" si="44"/>
        <v>7952936.9399999995</v>
      </c>
      <c r="N81" s="110">
        <v>1807755.4</v>
      </c>
      <c r="O81" s="110">
        <v>1487179.17</v>
      </c>
      <c r="P81" s="110">
        <v>212343.37</v>
      </c>
      <c r="Q81" s="110">
        <v>395810.28</v>
      </c>
      <c r="R81" s="110">
        <v>4049848.72</v>
      </c>
      <c r="S81" s="110">
        <f t="shared" si="45"/>
        <v>10148920.32</v>
      </c>
      <c r="T81" s="110">
        <v>8985883.3499999996</v>
      </c>
      <c r="U81" s="110">
        <v>999115.08</v>
      </c>
      <c r="V81" s="110">
        <v>76442.009999999995</v>
      </c>
      <c r="W81" s="110">
        <v>4000</v>
      </c>
      <c r="X81" s="110">
        <v>83479.88</v>
      </c>
      <c r="Y81" s="110">
        <f t="shared" si="49"/>
        <v>3006241.48</v>
      </c>
      <c r="Z81" s="110">
        <v>2119786.7599999998</v>
      </c>
      <c r="AA81" s="110">
        <v>410347.69</v>
      </c>
      <c r="AB81" s="110">
        <v>40628.99</v>
      </c>
      <c r="AC81" s="110">
        <v>225606.14</v>
      </c>
      <c r="AD81" s="110">
        <v>209871.9</v>
      </c>
    </row>
    <row r="82" spans="1:30" x14ac:dyDescent="0.25">
      <c r="A82" s="185"/>
      <c r="B82" s="130" t="s">
        <v>892</v>
      </c>
      <c r="C82" s="110">
        <f t="shared" si="42"/>
        <v>23956860.030000001</v>
      </c>
      <c r="D82" s="110"/>
      <c r="E82" s="110"/>
      <c r="F82" s="110"/>
      <c r="G82" s="110"/>
      <c r="H82" s="110"/>
      <c r="I82" s="110"/>
      <c r="J82" s="110"/>
      <c r="K82" s="110"/>
      <c r="L82" s="110"/>
      <c r="M82" s="110">
        <f t="shared" si="44"/>
        <v>9010157.8200000003</v>
      </c>
      <c r="N82" s="110">
        <v>2031802.66</v>
      </c>
      <c r="O82" s="110">
        <v>1596055.75</v>
      </c>
      <c r="P82" s="110">
        <v>244118.26</v>
      </c>
      <c r="Q82" s="110">
        <v>525547.46</v>
      </c>
      <c r="R82" s="110">
        <v>4612633.6900000004</v>
      </c>
      <c r="S82" s="110">
        <f t="shared" si="45"/>
        <v>11518514.859999999</v>
      </c>
      <c r="T82" s="110">
        <v>9878802.3699999992</v>
      </c>
      <c r="U82" s="110">
        <v>1402853.22</v>
      </c>
      <c r="V82" s="110">
        <v>93179.67</v>
      </c>
      <c r="W82" s="110">
        <v>4000</v>
      </c>
      <c r="X82" s="110">
        <v>139679.6</v>
      </c>
      <c r="Y82" s="110">
        <f t="shared" si="49"/>
        <v>3428187.3499999996</v>
      </c>
      <c r="Z82" s="110">
        <v>2404708.42</v>
      </c>
      <c r="AA82" s="110">
        <v>514709.19</v>
      </c>
      <c r="AB82" s="110">
        <v>44730.8</v>
      </c>
      <c r="AC82" s="110">
        <v>247076.14</v>
      </c>
      <c r="AD82" s="110">
        <v>216962.8</v>
      </c>
    </row>
    <row r="83" spans="1:30" x14ac:dyDescent="0.25">
      <c r="A83" s="185"/>
      <c r="B83" s="130" t="s">
        <v>893</v>
      </c>
      <c r="C83" s="110">
        <f t="shared" si="42"/>
        <v>27361356.809999999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>
        <f t="shared" si="44"/>
        <v>10269160.489999998</v>
      </c>
      <c r="N83" s="110">
        <v>2217953.61</v>
      </c>
      <c r="O83" s="110">
        <v>1755051.06</v>
      </c>
      <c r="P83" s="110">
        <v>277537.46000000002</v>
      </c>
      <c r="Q83" s="110">
        <v>801383.85</v>
      </c>
      <c r="R83" s="110">
        <v>5217234.51</v>
      </c>
      <c r="S83" s="110">
        <f t="shared" si="45"/>
        <v>12939493.640000001</v>
      </c>
      <c r="T83" s="110">
        <v>10774298.98</v>
      </c>
      <c r="U83" s="110">
        <v>1721098.16</v>
      </c>
      <c r="V83" s="110">
        <v>126316.35</v>
      </c>
      <c r="W83" s="110">
        <v>80000</v>
      </c>
      <c r="X83" s="110">
        <v>237780.15</v>
      </c>
      <c r="Y83" s="110">
        <f t="shared" si="49"/>
        <v>4152702.68</v>
      </c>
      <c r="Z83" s="110">
        <v>2823903.81</v>
      </c>
      <c r="AA83" s="110">
        <v>713595.23</v>
      </c>
      <c r="AB83" s="110">
        <v>52553.71</v>
      </c>
      <c r="AC83" s="110">
        <v>277775.53000000003</v>
      </c>
      <c r="AD83" s="110">
        <v>284874.40000000002</v>
      </c>
    </row>
    <row r="84" spans="1:30" x14ac:dyDescent="0.25">
      <c r="A84" s="186"/>
      <c r="B84" s="131"/>
      <c r="C84" s="132"/>
      <c r="D84" s="132"/>
      <c r="E84" s="132"/>
      <c r="F84" s="132"/>
      <c r="G84" s="132"/>
      <c r="H84" s="132"/>
      <c r="I84" s="132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</row>
    <row r="85" spans="1:30" x14ac:dyDescent="0.25">
      <c r="B85" s="134"/>
      <c r="C85" s="82"/>
      <c r="D85" s="82"/>
      <c r="E85" s="82"/>
      <c r="F85" s="83"/>
      <c r="G85" s="83"/>
      <c r="H85" s="83"/>
      <c r="I85" s="83"/>
      <c r="J85" s="83"/>
      <c r="K85" s="83"/>
      <c r="L85" s="83"/>
      <c r="M85" s="83"/>
      <c r="N85" s="82"/>
      <c r="O85" s="82"/>
      <c r="P85" s="82"/>
      <c r="Q85" s="82"/>
      <c r="R85" s="82"/>
      <c r="S85" s="82"/>
      <c r="T85" s="82"/>
    </row>
    <row r="86" spans="1:30" x14ac:dyDescent="0.25">
      <c r="B86" s="136" t="s">
        <v>882</v>
      </c>
      <c r="C86" s="137">
        <f>M86+S86+Y86</f>
        <v>1302120.92</v>
      </c>
      <c r="D86" s="137"/>
      <c r="E86" s="137"/>
      <c r="F86" s="138"/>
      <c r="G86" s="138"/>
      <c r="H86" s="138"/>
      <c r="I86" s="138"/>
      <c r="J86" s="138"/>
      <c r="K86" s="138"/>
      <c r="L86" s="138"/>
      <c r="M86" s="138">
        <f>N86+O86+P86+Q86+R86</f>
        <v>178936.29</v>
      </c>
      <c r="N86" s="137">
        <v>178936.29</v>
      </c>
      <c r="O86" s="137"/>
      <c r="P86" s="137"/>
      <c r="Q86" s="137"/>
      <c r="R86" s="137"/>
      <c r="S86" s="137">
        <f>T86+U86+V86+W86+X86</f>
        <v>894579.12</v>
      </c>
      <c r="T86" s="137">
        <v>894579.12</v>
      </c>
      <c r="U86" s="139"/>
      <c r="V86" s="139"/>
      <c r="W86" s="139"/>
      <c r="X86" s="139"/>
      <c r="Y86" s="139">
        <f>Z86+AA86+AB86+AC86+AD86</f>
        <v>228605.51</v>
      </c>
      <c r="Z86" s="139">
        <v>228605.51</v>
      </c>
      <c r="AA86" s="139"/>
      <c r="AB86" s="139"/>
      <c r="AC86" s="139"/>
      <c r="AD86" s="139"/>
    </row>
    <row r="87" spans="1:30" x14ac:dyDescent="0.25">
      <c r="B87" s="140" t="s">
        <v>883</v>
      </c>
      <c r="C87" s="137">
        <f t="shared" ref="C87:C97" si="50">M87+S87+Y87</f>
        <v>2234440.2200000002</v>
      </c>
      <c r="D87" s="139"/>
      <c r="E87" s="139"/>
      <c r="F87" s="141"/>
      <c r="G87" s="141"/>
      <c r="H87" s="141"/>
      <c r="I87" s="141"/>
      <c r="J87" s="141"/>
      <c r="K87" s="141"/>
      <c r="L87" s="141"/>
      <c r="M87" s="138">
        <f t="shared" ref="M87:M97" si="51">N87+O87+P87+Q87+R87</f>
        <v>703222.84000000008</v>
      </c>
      <c r="N87" s="139">
        <v>179344.87</v>
      </c>
      <c r="O87" s="139">
        <v>138862.75</v>
      </c>
      <c r="P87" s="139">
        <v>30365.439999999999</v>
      </c>
      <c r="Q87" s="139">
        <v>44609.84</v>
      </c>
      <c r="R87" s="139">
        <v>310039.94</v>
      </c>
      <c r="S87" s="137">
        <f t="shared" ref="S87:S97" si="52">T87+U87+V87+W87+X87</f>
        <v>1136841.28</v>
      </c>
      <c r="T87" s="139">
        <v>895524.12</v>
      </c>
      <c r="U87" s="139">
        <v>141515.54</v>
      </c>
      <c r="V87" s="139">
        <v>7887.56</v>
      </c>
      <c r="W87" s="139">
        <v>600</v>
      </c>
      <c r="X87" s="139">
        <v>91314.06</v>
      </c>
      <c r="Y87" s="139">
        <f t="shared" ref="Y87:Y97" si="53">Z87+AA87+AB87+AC87+AD87</f>
        <v>394376.1</v>
      </c>
      <c r="Z87" s="139">
        <v>228605.51</v>
      </c>
      <c r="AA87" s="139">
        <v>38071.49</v>
      </c>
      <c r="AB87" s="139">
        <v>8628.6</v>
      </c>
      <c r="AC87" s="139"/>
      <c r="AD87" s="139">
        <v>119070.5</v>
      </c>
    </row>
    <row r="88" spans="1:30" x14ac:dyDescent="0.25">
      <c r="B88" s="140" t="s">
        <v>884</v>
      </c>
      <c r="C88" s="137">
        <f t="shared" si="50"/>
        <v>6067731.8099999996</v>
      </c>
      <c r="D88" s="139"/>
      <c r="E88" s="139"/>
      <c r="F88" s="141"/>
      <c r="G88" s="141"/>
      <c r="H88" s="141"/>
      <c r="I88" s="141"/>
      <c r="J88" s="141"/>
      <c r="K88" s="141"/>
      <c r="L88" s="141"/>
      <c r="M88" s="138">
        <f t="shared" si="51"/>
        <v>1929711.42</v>
      </c>
      <c r="N88" s="139">
        <v>559316.59</v>
      </c>
      <c r="O88" s="139">
        <v>287460.68</v>
      </c>
      <c r="P88" s="139">
        <v>62738.93</v>
      </c>
      <c r="Q88" s="139">
        <v>69334.25</v>
      </c>
      <c r="R88" s="139">
        <v>950860.97</v>
      </c>
      <c r="S88" s="137">
        <f t="shared" si="52"/>
        <v>3236052.4699999997</v>
      </c>
      <c r="T88" s="139">
        <v>2916928.79</v>
      </c>
      <c r="U88" s="139">
        <v>200510.07</v>
      </c>
      <c r="V88" s="139">
        <v>23945.4</v>
      </c>
      <c r="W88" s="139">
        <v>3354.15</v>
      </c>
      <c r="X88" s="139">
        <v>91314.06</v>
      </c>
      <c r="Y88" s="139">
        <f t="shared" si="53"/>
        <v>901967.91999999993</v>
      </c>
      <c r="Z88" s="139">
        <v>676184.13</v>
      </c>
      <c r="AA88" s="139">
        <v>60631.34</v>
      </c>
      <c r="AB88" s="139">
        <v>19151.95</v>
      </c>
      <c r="AC88" s="139">
        <v>26930</v>
      </c>
      <c r="AD88" s="139">
        <v>119070.5</v>
      </c>
    </row>
    <row r="89" spans="1:30" x14ac:dyDescent="0.25">
      <c r="B89" s="140" t="s">
        <v>885</v>
      </c>
      <c r="C89" s="137">
        <f t="shared" si="50"/>
        <v>8679070.0900000017</v>
      </c>
      <c r="D89" s="139"/>
      <c r="E89" s="139"/>
      <c r="F89" s="141"/>
      <c r="G89" s="141"/>
      <c r="H89" s="141"/>
      <c r="I89" s="141"/>
      <c r="J89" s="141"/>
      <c r="K89" s="141"/>
      <c r="L89" s="141"/>
      <c r="M89" s="138">
        <f t="shared" si="51"/>
        <v>3072761.0300000003</v>
      </c>
      <c r="N89" s="139">
        <v>738716.65</v>
      </c>
      <c r="O89" s="139">
        <v>533332.72</v>
      </c>
      <c r="P89" s="139">
        <v>108378.45</v>
      </c>
      <c r="Q89" s="139">
        <v>175335.49</v>
      </c>
      <c r="R89" s="139">
        <v>1516997.72</v>
      </c>
      <c r="S89" s="137">
        <f t="shared" si="52"/>
        <v>4342528.370000001</v>
      </c>
      <c r="T89" s="139">
        <v>3797206.22</v>
      </c>
      <c r="U89" s="139">
        <v>368321.39</v>
      </c>
      <c r="V89" s="139">
        <v>36359.78</v>
      </c>
      <c r="W89" s="139">
        <v>3354.15</v>
      </c>
      <c r="X89" s="139">
        <v>137286.82999999999</v>
      </c>
      <c r="Y89" s="139">
        <f t="shared" si="53"/>
        <v>1263780.69</v>
      </c>
      <c r="Z89" s="139">
        <v>894071.49</v>
      </c>
      <c r="AA89" s="139">
        <v>120000.81</v>
      </c>
      <c r="AB89" s="139">
        <v>26917.89</v>
      </c>
      <c r="AC89" s="139">
        <v>48130</v>
      </c>
      <c r="AD89" s="139">
        <v>174660.5</v>
      </c>
    </row>
    <row r="90" spans="1:30" x14ac:dyDescent="0.25">
      <c r="B90" s="140" t="s">
        <v>886</v>
      </c>
      <c r="C90" s="137">
        <f t="shared" si="50"/>
        <v>11553145.73</v>
      </c>
      <c r="D90" s="139"/>
      <c r="E90" s="139"/>
      <c r="F90" s="141"/>
      <c r="G90" s="141"/>
      <c r="H90" s="141"/>
      <c r="I90" s="141"/>
      <c r="J90" s="141"/>
      <c r="K90" s="141"/>
      <c r="L90" s="141"/>
      <c r="M90" s="138">
        <f t="shared" si="51"/>
        <v>4556123.3100000005</v>
      </c>
      <c r="N90" s="139">
        <v>916066.63</v>
      </c>
      <c r="O90" s="139">
        <v>664474.75</v>
      </c>
      <c r="P90" s="139">
        <v>128496.34</v>
      </c>
      <c r="Q90" s="139">
        <v>219325.49</v>
      </c>
      <c r="R90" s="139">
        <v>2627760.1</v>
      </c>
      <c r="S90" s="137">
        <f t="shared" si="52"/>
        <v>5415290.46</v>
      </c>
      <c r="T90" s="139">
        <v>4702191.1900000004</v>
      </c>
      <c r="U90" s="139">
        <v>514335.55</v>
      </c>
      <c r="V90" s="139">
        <v>47734.05</v>
      </c>
      <c r="W90" s="139">
        <v>3354.15</v>
      </c>
      <c r="X90" s="139">
        <v>147675.51999999999</v>
      </c>
      <c r="Y90" s="139">
        <f t="shared" si="53"/>
        <v>1581731.96</v>
      </c>
      <c r="Z90" s="139">
        <v>1115756.82</v>
      </c>
      <c r="AA90" s="139">
        <v>179410.94</v>
      </c>
      <c r="AB90" s="139">
        <v>33353.699999999997</v>
      </c>
      <c r="AC90" s="139">
        <v>48550</v>
      </c>
      <c r="AD90" s="139">
        <v>204660.5</v>
      </c>
    </row>
    <row r="91" spans="1:30" x14ac:dyDescent="0.25">
      <c r="B91" s="140" t="s">
        <v>887</v>
      </c>
      <c r="C91" s="137">
        <f t="shared" si="50"/>
        <v>13883761.359999999</v>
      </c>
      <c r="D91" s="139"/>
      <c r="E91" s="139"/>
      <c r="F91" s="141"/>
      <c r="G91" s="141"/>
      <c r="H91" s="141"/>
      <c r="I91" s="141"/>
      <c r="J91" s="141"/>
      <c r="K91" s="141"/>
      <c r="L91" s="141"/>
      <c r="M91" s="138">
        <f t="shared" si="51"/>
        <v>5486153.5600000005</v>
      </c>
      <c r="N91" s="139">
        <v>1095706.49</v>
      </c>
      <c r="O91" s="139">
        <v>722772.59</v>
      </c>
      <c r="P91" s="139">
        <v>142928.79999999999</v>
      </c>
      <c r="Q91" s="139">
        <v>273786.49</v>
      </c>
      <c r="R91" s="139">
        <v>3250959.19</v>
      </c>
      <c r="S91" s="137">
        <f t="shared" si="52"/>
        <v>6507696.1700000009</v>
      </c>
      <c r="T91" s="139">
        <v>5642840.04</v>
      </c>
      <c r="U91" s="139">
        <v>641057.28000000003</v>
      </c>
      <c r="V91" s="139">
        <v>55222.11</v>
      </c>
      <c r="W91" s="139">
        <v>3354.15</v>
      </c>
      <c r="X91" s="139">
        <v>165222.59</v>
      </c>
      <c r="Y91" s="139">
        <f t="shared" si="53"/>
        <v>1889911.63</v>
      </c>
      <c r="Z91" s="139">
        <v>1297898.43</v>
      </c>
      <c r="AA91" s="139">
        <v>281526.71000000002</v>
      </c>
      <c r="AB91" s="139">
        <v>34315.99</v>
      </c>
      <c r="AC91" s="139">
        <v>66010</v>
      </c>
      <c r="AD91" s="139">
        <v>210160.5</v>
      </c>
    </row>
    <row r="92" spans="1:30" x14ac:dyDescent="0.25">
      <c r="A92" s="66">
        <v>2021</v>
      </c>
      <c r="B92" s="140" t="s">
        <v>888</v>
      </c>
      <c r="C92" s="137">
        <f t="shared" si="50"/>
        <v>13688806.029999999</v>
      </c>
      <c r="D92" s="139"/>
      <c r="E92" s="139"/>
      <c r="F92" s="141"/>
      <c r="G92" s="141"/>
      <c r="H92" s="141"/>
      <c r="I92" s="141"/>
      <c r="J92" s="141"/>
      <c r="K92" s="141"/>
      <c r="L92" s="141"/>
      <c r="M92" s="138">
        <f t="shared" si="51"/>
        <v>4177618.26</v>
      </c>
      <c r="N92" s="139">
        <v>1265976.3799999999</v>
      </c>
      <c r="O92" s="139">
        <v>739684.48</v>
      </c>
      <c r="P92" s="139">
        <v>167635.72</v>
      </c>
      <c r="Q92" s="139">
        <v>203106.9</v>
      </c>
      <c r="R92" s="139">
        <v>1801214.78</v>
      </c>
      <c r="S92" s="137">
        <f t="shared" si="52"/>
        <v>7496714.0999999996</v>
      </c>
      <c r="T92" s="139">
        <v>6568356.0099999998</v>
      </c>
      <c r="U92" s="139">
        <v>734464.55</v>
      </c>
      <c r="V92" s="139">
        <v>62881.56</v>
      </c>
      <c r="W92" s="139">
        <v>3354.15</v>
      </c>
      <c r="X92" s="139">
        <v>127657.83</v>
      </c>
      <c r="Y92" s="139">
        <f t="shared" si="53"/>
        <v>2014473.6700000002</v>
      </c>
      <c r="Z92" s="139">
        <v>1474724.25</v>
      </c>
      <c r="AA92" s="139">
        <v>290948.34999999998</v>
      </c>
      <c r="AB92" s="139">
        <v>37770.57</v>
      </c>
      <c r="AC92" s="139">
        <v>50870</v>
      </c>
      <c r="AD92" s="139">
        <v>160160.5</v>
      </c>
    </row>
    <row r="93" spans="1:30" x14ac:dyDescent="0.25">
      <c r="B93" s="140" t="s">
        <v>889</v>
      </c>
      <c r="C93" s="137">
        <f t="shared" si="50"/>
        <v>18490262.359999999</v>
      </c>
      <c r="D93" s="139"/>
      <c r="E93" s="139"/>
      <c r="F93" s="141"/>
      <c r="G93" s="141"/>
      <c r="H93" s="141"/>
      <c r="I93" s="141"/>
      <c r="J93" s="141"/>
      <c r="K93" s="141"/>
      <c r="L93" s="141"/>
      <c r="M93" s="138">
        <f t="shared" si="51"/>
        <v>7499955.4499999993</v>
      </c>
      <c r="N93" s="139">
        <v>1451120.48</v>
      </c>
      <c r="O93" s="139">
        <v>1038535.28</v>
      </c>
      <c r="P93" s="139">
        <v>191906.28</v>
      </c>
      <c r="Q93" s="139">
        <v>336475.15</v>
      </c>
      <c r="R93" s="139">
        <v>4481918.26</v>
      </c>
      <c r="S93" s="137">
        <f t="shared" si="52"/>
        <v>8554639.9400000013</v>
      </c>
      <c r="T93" s="139">
        <v>7464335.9800000004</v>
      </c>
      <c r="U93" s="139">
        <v>817961.1</v>
      </c>
      <c r="V93" s="139">
        <v>65305.07</v>
      </c>
      <c r="W93" s="139">
        <v>33754.15</v>
      </c>
      <c r="X93" s="139">
        <v>173283.64</v>
      </c>
      <c r="Y93" s="139">
        <f t="shared" si="53"/>
        <v>2435666.9699999997</v>
      </c>
      <c r="Z93" s="139">
        <v>1667935.45</v>
      </c>
      <c r="AA93" s="139">
        <v>390260.27</v>
      </c>
      <c r="AB93" s="139">
        <v>40820.75</v>
      </c>
      <c r="AC93" s="139">
        <v>101790</v>
      </c>
      <c r="AD93" s="139">
        <v>234860.5</v>
      </c>
    </row>
    <row r="94" spans="1:30" x14ac:dyDescent="0.25">
      <c r="B94" s="140" t="s">
        <v>890</v>
      </c>
      <c r="C94" s="137">
        <f t="shared" si="50"/>
        <v>20626733.34</v>
      </c>
      <c r="D94" s="139"/>
      <c r="E94" s="139"/>
      <c r="F94" s="141"/>
      <c r="G94" s="141"/>
      <c r="H94" s="141"/>
      <c r="I94" s="141"/>
      <c r="J94" s="141"/>
      <c r="K94" s="141"/>
      <c r="L94" s="141"/>
      <c r="M94" s="138">
        <f t="shared" si="51"/>
        <v>8136733.7300000004</v>
      </c>
      <c r="N94" s="139">
        <v>1624402.65</v>
      </c>
      <c r="O94" s="139">
        <v>1125506.3899999999</v>
      </c>
      <c r="P94" s="139">
        <v>213603.45</v>
      </c>
      <c r="Q94" s="139">
        <v>370156.15</v>
      </c>
      <c r="R94" s="139">
        <v>4803065.09</v>
      </c>
      <c r="S94" s="137">
        <f t="shared" si="52"/>
        <v>9790472.2699999996</v>
      </c>
      <c r="T94" s="139">
        <v>8389009.3000000007</v>
      </c>
      <c r="U94" s="139">
        <v>1008428.95</v>
      </c>
      <c r="V94" s="139">
        <v>70991.83</v>
      </c>
      <c r="W94" s="139">
        <v>33754.15</v>
      </c>
      <c r="X94" s="139">
        <v>288288.03999999998</v>
      </c>
      <c r="Y94" s="139">
        <f t="shared" si="53"/>
        <v>2699527.34</v>
      </c>
      <c r="Z94" s="139">
        <v>1865468.96</v>
      </c>
      <c r="AA94" s="139">
        <v>442201.84</v>
      </c>
      <c r="AB94" s="139">
        <v>43536.04</v>
      </c>
      <c r="AC94" s="139">
        <v>113460</v>
      </c>
      <c r="AD94" s="139">
        <v>234860.5</v>
      </c>
    </row>
    <row r="95" spans="1:30" x14ac:dyDescent="0.25">
      <c r="B95" s="140" t="s">
        <v>891</v>
      </c>
      <c r="C95" s="137">
        <f t="shared" si="50"/>
        <v>23060471.660000004</v>
      </c>
      <c r="D95" s="139"/>
      <c r="E95" s="139"/>
      <c r="F95" s="141"/>
      <c r="G95" s="141"/>
      <c r="H95" s="141"/>
      <c r="I95" s="141"/>
      <c r="J95" s="141"/>
      <c r="K95" s="141"/>
      <c r="L95" s="141"/>
      <c r="M95" s="138">
        <f t="shared" si="51"/>
        <v>9219244.6799999997</v>
      </c>
      <c r="N95" s="139">
        <v>1798394.03</v>
      </c>
      <c r="O95" s="139">
        <v>1275501.17</v>
      </c>
      <c r="P95" s="139">
        <v>238667.58</v>
      </c>
      <c r="Q95" s="139">
        <v>411725.65</v>
      </c>
      <c r="R95" s="139">
        <v>5494956.25</v>
      </c>
      <c r="S95" s="137">
        <f t="shared" si="52"/>
        <v>10877316.49</v>
      </c>
      <c r="T95" s="139">
        <v>9253606.8200000003</v>
      </c>
      <c r="U95" s="139">
        <v>1083536.8899999999</v>
      </c>
      <c r="V95" s="139">
        <v>76212.09</v>
      </c>
      <c r="W95" s="139">
        <v>33754.15</v>
      </c>
      <c r="X95" s="139">
        <v>430206.54</v>
      </c>
      <c r="Y95" s="139">
        <f t="shared" si="53"/>
        <v>2963910.49</v>
      </c>
      <c r="Z95" s="139">
        <v>2063525.16</v>
      </c>
      <c r="AA95" s="139">
        <v>491392.84</v>
      </c>
      <c r="AB95" s="139">
        <v>46991.99</v>
      </c>
      <c r="AC95" s="139">
        <v>127140</v>
      </c>
      <c r="AD95" s="139">
        <v>234860.5</v>
      </c>
    </row>
    <row r="96" spans="1:30" x14ac:dyDescent="0.25">
      <c r="B96" s="140" t="s">
        <v>892</v>
      </c>
      <c r="C96" s="137">
        <f t="shared" si="50"/>
        <v>26308576.090000004</v>
      </c>
      <c r="D96" s="139"/>
      <c r="E96" s="139"/>
      <c r="F96" s="141"/>
      <c r="G96" s="141"/>
      <c r="H96" s="141"/>
      <c r="I96" s="141"/>
      <c r="J96" s="141"/>
      <c r="K96" s="141"/>
      <c r="L96" s="141"/>
      <c r="M96" s="138">
        <f t="shared" si="51"/>
        <v>10669815.370000001</v>
      </c>
      <c r="N96" s="139">
        <v>1969334.15</v>
      </c>
      <c r="O96" s="139">
        <v>1570364.65</v>
      </c>
      <c r="P96" s="139">
        <v>275710.28000000003</v>
      </c>
      <c r="Q96" s="139">
        <v>528268.73</v>
      </c>
      <c r="R96" s="139">
        <v>6326137.5599999996</v>
      </c>
      <c r="S96" s="137">
        <f t="shared" si="52"/>
        <v>12229259.010000002</v>
      </c>
      <c r="T96" s="139">
        <v>10253834.57</v>
      </c>
      <c r="U96" s="139">
        <v>1395710.65</v>
      </c>
      <c r="V96" s="139">
        <v>76212.09</v>
      </c>
      <c r="W96" s="139">
        <v>59999.15</v>
      </c>
      <c r="X96" s="139">
        <v>443502.55</v>
      </c>
      <c r="Y96" s="139">
        <f t="shared" si="53"/>
        <v>3409501.7100000004</v>
      </c>
      <c r="Z96" s="139">
        <v>2402472.52</v>
      </c>
      <c r="AA96" s="139">
        <v>573909.80000000005</v>
      </c>
      <c r="AB96" s="139">
        <v>52008.89</v>
      </c>
      <c r="AC96" s="139">
        <v>146250</v>
      </c>
      <c r="AD96" s="139">
        <v>234860.5</v>
      </c>
    </row>
    <row r="97" spans="1:30" x14ac:dyDescent="0.25">
      <c r="B97" s="140" t="s">
        <v>893</v>
      </c>
      <c r="C97" s="137">
        <f t="shared" si="50"/>
        <v>28862333.02</v>
      </c>
      <c r="D97" s="139"/>
      <c r="E97" s="139"/>
      <c r="F97" s="141"/>
      <c r="G97" s="141"/>
      <c r="H97" s="141"/>
      <c r="I97" s="141"/>
      <c r="J97" s="141"/>
      <c r="K97" s="141"/>
      <c r="L97" s="141"/>
      <c r="M97" s="138">
        <f t="shared" si="51"/>
        <v>11400291.310000001</v>
      </c>
      <c r="N97" s="139">
        <v>2158002.9</v>
      </c>
      <c r="O97" s="139">
        <v>1740373.87</v>
      </c>
      <c r="P97" s="139">
        <v>366208.41</v>
      </c>
      <c r="Q97" s="139">
        <v>573948.73</v>
      </c>
      <c r="R97" s="139">
        <v>6561757.4000000004</v>
      </c>
      <c r="S97" s="137">
        <f t="shared" si="52"/>
        <v>13717053.720000001</v>
      </c>
      <c r="T97" s="139">
        <v>11196398.300000001</v>
      </c>
      <c r="U97" s="139">
        <v>1825903.95</v>
      </c>
      <c r="V97" s="139">
        <v>146458.88</v>
      </c>
      <c r="W97" s="139">
        <v>59999.15</v>
      </c>
      <c r="X97" s="139">
        <v>488293.44</v>
      </c>
      <c r="Y97" s="139">
        <f t="shared" si="53"/>
        <v>3744987.9899999998</v>
      </c>
      <c r="Z97" s="139">
        <v>2604452.2999999998</v>
      </c>
      <c r="AA97" s="139">
        <v>619791.91</v>
      </c>
      <c r="AB97" s="139">
        <v>75933.279999999999</v>
      </c>
      <c r="AC97" s="139">
        <v>169950</v>
      </c>
      <c r="AD97" s="139">
        <v>274860.5</v>
      </c>
    </row>
    <row r="99" spans="1:30" x14ac:dyDescent="0.25">
      <c r="B99" s="140" t="s">
        <v>882</v>
      </c>
      <c r="C99" s="139">
        <f>M99+S99+Y99</f>
        <v>1234831.1599999999</v>
      </c>
      <c r="D99" s="139"/>
      <c r="E99" s="139"/>
      <c r="F99" s="141"/>
      <c r="G99" s="141"/>
      <c r="H99" s="141"/>
      <c r="I99" s="141"/>
      <c r="J99" s="141"/>
      <c r="K99" s="141"/>
      <c r="L99" s="141"/>
      <c r="M99" s="141">
        <f>N99+O99+P99+Q99+R99</f>
        <v>168103.55</v>
      </c>
      <c r="N99" s="139">
        <v>168103.55</v>
      </c>
      <c r="O99" s="139"/>
      <c r="P99" s="139"/>
      <c r="Q99" s="139"/>
      <c r="R99" s="139"/>
      <c r="S99" s="139">
        <f>T99+U99+V99+W99+X99</f>
        <v>888071.46</v>
      </c>
      <c r="T99" s="139">
        <v>888071.46</v>
      </c>
      <c r="U99" s="139"/>
      <c r="V99" s="139"/>
      <c r="W99" s="139"/>
      <c r="X99" s="139"/>
      <c r="Y99" s="139">
        <f>Z99+AA99+AB99+AC99+AD99</f>
        <v>178656.15</v>
      </c>
      <c r="Z99" s="139">
        <v>178656.15</v>
      </c>
      <c r="AA99" s="139"/>
      <c r="AB99" s="139"/>
      <c r="AC99" s="139"/>
      <c r="AD99" s="139"/>
    </row>
    <row r="100" spans="1:30" x14ac:dyDescent="0.25">
      <c r="B100" s="140" t="s">
        <v>883</v>
      </c>
      <c r="C100" s="139">
        <f t="shared" ref="C100:C110" si="54">M100+S100+Y100</f>
        <v>2803250.1999999997</v>
      </c>
      <c r="D100" s="139"/>
      <c r="E100" s="139"/>
      <c r="F100" s="141"/>
      <c r="G100" s="141"/>
      <c r="H100" s="141"/>
      <c r="I100" s="141"/>
      <c r="J100" s="141"/>
      <c r="K100" s="141"/>
      <c r="L100" s="141"/>
      <c r="M100" s="141">
        <f t="shared" ref="M100:M110" si="55">N100+O100+P100+Q100+R100</f>
        <v>478021.44999999995</v>
      </c>
      <c r="N100" s="139">
        <v>344634.6</v>
      </c>
      <c r="O100" s="139">
        <v>42363.93</v>
      </c>
      <c r="P100" s="139">
        <v>44476.92</v>
      </c>
      <c r="Q100" s="139">
        <v>46546</v>
      </c>
      <c r="R100" s="139"/>
      <c r="S100" s="139">
        <f t="shared" ref="S100:S110" si="56">T100+U100+V100+W100+X100</f>
        <v>1881752.39</v>
      </c>
      <c r="T100" s="139">
        <v>1772469.4</v>
      </c>
      <c r="U100" s="139">
        <v>108482.99</v>
      </c>
      <c r="V100" s="139">
        <v>800</v>
      </c>
      <c r="W100" s="139"/>
      <c r="X100" s="139"/>
      <c r="Y100" s="139">
        <f t="shared" ref="Y100:Y110" si="57">Z100+AA100+AB100+AC100+AD100</f>
        <v>443476.36</v>
      </c>
      <c r="Z100" s="139">
        <v>401031.32</v>
      </c>
      <c r="AA100" s="139">
        <v>39453.74</v>
      </c>
      <c r="AB100" s="139">
        <v>2991.3</v>
      </c>
      <c r="AC100" s="139"/>
      <c r="AD100" s="139"/>
    </row>
    <row r="101" spans="1:30" x14ac:dyDescent="0.25">
      <c r="B101" s="140" t="s">
        <v>884</v>
      </c>
      <c r="C101" s="139">
        <f t="shared" si="54"/>
        <v>6327085.9299999997</v>
      </c>
      <c r="D101" s="139"/>
      <c r="E101" s="139"/>
      <c r="F101" s="141"/>
      <c r="G101" s="141"/>
      <c r="H101" s="141"/>
      <c r="I101" s="141"/>
      <c r="J101" s="141"/>
      <c r="K101" s="141"/>
      <c r="L101" s="141"/>
      <c r="M101" s="141">
        <f t="shared" si="55"/>
        <v>2517178.77</v>
      </c>
      <c r="N101" s="139">
        <v>522251.6</v>
      </c>
      <c r="O101" s="139">
        <v>190284.87</v>
      </c>
      <c r="P101" s="139">
        <v>56717.48</v>
      </c>
      <c r="Q101" s="139">
        <v>88046</v>
      </c>
      <c r="R101" s="139">
        <v>1659878.82</v>
      </c>
      <c r="S101" s="139">
        <f t="shared" si="56"/>
        <v>3063463.03</v>
      </c>
      <c r="T101" s="139">
        <v>2654113.61</v>
      </c>
      <c r="U101" s="139">
        <v>345617.96</v>
      </c>
      <c r="V101" s="139">
        <v>31082.86</v>
      </c>
      <c r="W101" s="139"/>
      <c r="X101" s="139">
        <v>32648.6</v>
      </c>
      <c r="Y101" s="139">
        <f t="shared" si="57"/>
        <v>746444.13</v>
      </c>
      <c r="Z101" s="139">
        <v>596338.82999999996</v>
      </c>
      <c r="AA101" s="139">
        <v>94193.97</v>
      </c>
      <c r="AB101" s="139">
        <v>21751.03</v>
      </c>
      <c r="AC101" s="139">
        <v>34160.300000000003</v>
      </c>
      <c r="AD101" s="139"/>
    </row>
    <row r="102" spans="1:30" x14ac:dyDescent="0.25">
      <c r="B102" s="140" t="s">
        <v>885</v>
      </c>
      <c r="C102" s="139">
        <f t="shared" si="54"/>
        <v>8304176.8600000003</v>
      </c>
      <c r="D102" s="139"/>
      <c r="E102" s="139"/>
      <c r="F102" s="141"/>
      <c r="G102" s="141"/>
      <c r="H102" s="141"/>
      <c r="I102" s="141"/>
      <c r="J102" s="141"/>
      <c r="K102" s="141"/>
      <c r="L102" s="141"/>
      <c r="M102" s="141">
        <f t="shared" si="55"/>
        <v>3180136.0300000003</v>
      </c>
      <c r="N102" s="139">
        <v>699004.12</v>
      </c>
      <c r="O102" s="139">
        <v>351841.13</v>
      </c>
      <c r="P102" s="139">
        <v>86165.61</v>
      </c>
      <c r="Q102" s="139">
        <v>115443.6</v>
      </c>
      <c r="R102" s="139">
        <v>1927681.57</v>
      </c>
      <c r="S102" s="139">
        <f t="shared" si="56"/>
        <v>4074868.5500000003</v>
      </c>
      <c r="T102" s="139">
        <v>3547627.53</v>
      </c>
      <c r="U102" s="139">
        <v>429460.91</v>
      </c>
      <c r="V102" s="139">
        <v>37543.24</v>
      </c>
      <c r="W102" s="139"/>
      <c r="X102" s="139">
        <v>60236.87</v>
      </c>
      <c r="Y102" s="139">
        <f t="shared" si="57"/>
        <v>1049172.28</v>
      </c>
      <c r="Z102" s="139">
        <v>790631.7</v>
      </c>
      <c r="AA102" s="139">
        <v>183496.48</v>
      </c>
      <c r="AB102" s="139">
        <v>28533.8</v>
      </c>
      <c r="AC102" s="139">
        <v>46510.3</v>
      </c>
      <c r="AD102" s="139"/>
    </row>
    <row r="103" spans="1:30" x14ac:dyDescent="0.25">
      <c r="B103" s="140" t="s">
        <v>886</v>
      </c>
      <c r="C103" s="139">
        <f t="shared" si="54"/>
        <v>10255996.149999999</v>
      </c>
      <c r="D103" s="139"/>
      <c r="E103" s="139"/>
      <c r="F103" s="141"/>
      <c r="G103" s="141"/>
      <c r="H103" s="141"/>
      <c r="I103" s="141"/>
      <c r="J103" s="141"/>
      <c r="K103" s="141"/>
      <c r="L103" s="141"/>
      <c r="M103" s="141">
        <f t="shared" si="55"/>
        <v>3761020.63</v>
      </c>
      <c r="N103" s="139">
        <v>874015.02</v>
      </c>
      <c r="O103" s="139">
        <v>500803.31</v>
      </c>
      <c r="P103" s="139">
        <v>112325.17</v>
      </c>
      <c r="Q103" s="139">
        <v>136542.6</v>
      </c>
      <c r="R103" s="139">
        <v>2137334.5299999998</v>
      </c>
      <c r="S103" s="139">
        <f t="shared" si="56"/>
        <v>5111180.2499999991</v>
      </c>
      <c r="T103" s="139">
        <v>4425391.8</v>
      </c>
      <c r="U103" s="139">
        <v>570266.98</v>
      </c>
      <c r="V103" s="139">
        <v>54290.6</v>
      </c>
      <c r="W103" s="139">
        <v>994</v>
      </c>
      <c r="X103" s="139">
        <v>60236.87</v>
      </c>
      <c r="Y103" s="139">
        <f t="shared" si="57"/>
        <v>1383795.27</v>
      </c>
      <c r="Z103" s="139">
        <v>987819.44</v>
      </c>
      <c r="AA103" s="139">
        <v>223516.81</v>
      </c>
      <c r="AB103" s="139">
        <v>34258.720000000001</v>
      </c>
      <c r="AC103" s="139">
        <v>58200.3</v>
      </c>
      <c r="AD103" s="139">
        <v>80000</v>
      </c>
    </row>
    <row r="104" spans="1:30" x14ac:dyDescent="0.25">
      <c r="B104" s="140" t="s">
        <v>887</v>
      </c>
      <c r="C104" s="139">
        <f t="shared" si="54"/>
        <v>12998654.77</v>
      </c>
      <c r="D104" s="139"/>
      <c r="E104" s="139"/>
      <c r="F104" s="141"/>
      <c r="G104" s="141"/>
      <c r="H104" s="141"/>
      <c r="I104" s="141"/>
      <c r="J104" s="141"/>
      <c r="K104" s="141"/>
      <c r="L104" s="141"/>
      <c r="M104" s="141">
        <f t="shared" si="55"/>
        <v>5161575.9399999995</v>
      </c>
      <c r="N104" s="139">
        <v>1051044.3700000001</v>
      </c>
      <c r="O104" s="139">
        <v>587807.02</v>
      </c>
      <c r="P104" s="139">
        <v>161358.60999999999</v>
      </c>
      <c r="Q104" s="139">
        <v>278156.71000000002</v>
      </c>
      <c r="R104" s="139">
        <v>3083209.23</v>
      </c>
      <c r="S104" s="139">
        <f t="shared" si="56"/>
        <v>6176887.6700000009</v>
      </c>
      <c r="T104" s="139">
        <v>5362865.74</v>
      </c>
      <c r="U104" s="139">
        <v>681617.78</v>
      </c>
      <c r="V104" s="139">
        <v>71173.279999999999</v>
      </c>
      <c r="W104" s="139">
        <v>994</v>
      </c>
      <c r="X104" s="139">
        <v>60236.87</v>
      </c>
      <c r="Y104" s="139">
        <f t="shared" si="57"/>
        <v>1660191.16</v>
      </c>
      <c r="Z104" s="139">
        <v>1201956.6499999999</v>
      </c>
      <c r="AA104" s="139">
        <v>251190.47</v>
      </c>
      <c r="AB104" s="139">
        <v>37413.74</v>
      </c>
      <c r="AC104" s="139">
        <v>89630.3</v>
      </c>
      <c r="AD104" s="139">
        <v>80000</v>
      </c>
    </row>
    <row r="105" spans="1:30" x14ac:dyDescent="0.25">
      <c r="A105" s="66">
        <v>2022</v>
      </c>
      <c r="B105" s="140" t="s">
        <v>888</v>
      </c>
      <c r="C105" s="139">
        <f t="shared" si="54"/>
        <v>14958276.519999998</v>
      </c>
      <c r="D105" s="139"/>
      <c r="E105" s="139"/>
      <c r="F105" s="141"/>
      <c r="G105" s="141"/>
      <c r="H105" s="141"/>
      <c r="I105" s="141"/>
      <c r="J105" s="141"/>
      <c r="K105" s="141"/>
      <c r="L105" s="141"/>
      <c r="M105" s="141">
        <f t="shared" si="55"/>
        <v>5812252.8599999994</v>
      </c>
      <c r="N105" s="139">
        <v>1226853.1599999999</v>
      </c>
      <c r="O105" s="139">
        <v>875341.12</v>
      </c>
      <c r="P105" s="139">
        <v>172770.1</v>
      </c>
      <c r="Q105" s="139">
        <v>342563.71</v>
      </c>
      <c r="R105" s="139">
        <v>3194724.77</v>
      </c>
      <c r="S105" s="139">
        <f t="shared" si="56"/>
        <v>7200062.3999999994</v>
      </c>
      <c r="T105" s="139">
        <v>6233312.3099999996</v>
      </c>
      <c r="U105" s="139">
        <v>818573.98</v>
      </c>
      <c r="V105" s="139">
        <v>86945.24</v>
      </c>
      <c r="W105" s="139">
        <v>994</v>
      </c>
      <c r="X105" s="139">
        <v>60236.87</v>
      </c>
      <c r="Y105" s="139">
        <f t="shared" si="57"/>
        <v>1945961.26</v>
      </c>
      <c r="Z105" s="139">
        <v>1392331.48</v>
      </c>
      <c r="AA105" s="139">
        <v>285794.28000000003</v>
      </c>
      <c r="AB105" s="139">
        <v>40885.199999999997</v>
      </c>
      <c r="AC105" s="139">
        <v>106950.3</v>
      </c>
      <c r="AD105" s="139">
        <v>120000</v>
      </c>
    </row>
    <row r="106" spans="1:30" x14ac:dyDescent="0.25">
      <c r="B106" s="140" t="s">
        <v>889</v>
      </c>
      <c r="C106" s="139">
        <f t="shared" si="54"/>
        <v>15598935.74</v>
      </c>
      <c r="D106" s="139"/>
      <c r="E106" s="139"/>
      <c r="F106" s="141"/>
      <c r="G106" s="141"/>
      <c r="H106" s="141"/>
      <c r="I106" s="141"/>
      <c r="J106" s="141"/>
      <c r="K106" s="141"/>
      <c r="L106" s="141"/>
      <c r="M106" s="141">
        <f t="shared" si="55"/>
        <v>6251153.7199999997</v>
      </c>
      <c r="N106" s="139">
        <v>1226853.1599999999</v>
      </c>
      <c r="O106" s="139">
        <v>993547.01</v>
      </c>
      <c r="P106" s="139">
        <v>188110.38</v>
      </c>
      <c r="Q106" s="139">
        <v>396258.71</v>
      </c>
      <c r="R106" s="139">
        <v>3446384.46</v>
      </c>
      <c r="S106" s="139">
        <f t="shared" si="56"/>
        <v>7358050.2500000009</v>
      </c>
      <c r="T106" s="139">
        <v>6357342.6100000003</v>
      </c>
      <c r="U106" s="139">
        <v>850152.82</v>
      </c>
      <c r="V106" s="139">
        <v>89323.95</v>
      </c>
      <c r="W106" s="139">
        <v>994</v>
      </c>
      <c r="X106" s="139">
        <v>60236.87</v>
      </c>
      <c r="Y106" s="139">
        <f t="shared" si="57"/>
        <v>1989731.77</v>
      </c>
      <c r="Z106" s="139">
        <v>1395523.19</v>
      </c>
      <c r="AA106" s="139">
        <v>311514.78000000003</v>
      </c>
      <c r="AB106" s="139">
        <v>44283.5</v>
      </c>
      <c r="AC106" s="139">
        <v>118410.3</v>
      </c>
      <c r="AD106" s="139">
        <v>120000</v>
      </c>
    </row>
    <row r="107" spans="1:30" x14ac:dyDescent="0.25">
      <c r="B107" s="140" t="s">
        <v>890</v>
      </c>
      <c r="C107" s="139">
        <f t="shared" si="54"/>
        <v>19290624.310000002</v>
      </c>
      <c r="D107" s="139"/>
      <c r="E107" s="139"/>
      <c r="F107" s="141"/>
      <c r="G107" s="141"/>
      <c r="H107" s="141"/>
      <c r="I107" s="141"/>
      <c r="J107" s="141"/>
      <c r="K107" s="141"/>
      <c r="L107" s="141"/>
      <c r="M107" s="141">
        <f t="shared" si="55"/>
        <v>8061253.6000000006</v>
      </c>
      <c r="N107" s="139">
        <v>1576814.87</v>
      </c>
      <c r="O107" s="139">
        <v>1449232.87</v>
      </c>
      <c r="P107" s="139">
        <v>210651.29</v>
      </c>
      <c r="Q107" s="139">
        <v>521409.78</v>
      </c>
      <c r="R107" s="139">
        <v>4303144.79</v>
      </c>
      <c r="S107" s="139">
        <f t="shared" si="56"/>
        <v>8689816.379999999</v>
      </c>
      <c r="T107" s="139">
        <v>7249724.2999999998</v>
      </c>
      <c r="U107" s="139">
        <v>1073147.8899999999</v>
      </c>
      <c r="V107" s="139">
        <v>107313.32</v>
      </c>
      <c r="W107" s="139">
        <v>149394</v>
      </c>
      <c r="X107" s="139">
        <v>110236.87</v>
      </c>
      <c r="Y107" s="139">
        <f t="shared" si="57"/>
        <v>2539554.33</v>
      </c>
      <c r="Z107" s="139">
        <v>1778998.11</v>
      </c>
      <c r="AA107" s="139">
        <v>437490.01</v>
      </c>
      <c r="AB107" s="139">
        <v>49800.17</v>
      </c>
      <c r="AC107" s="139">
        <v>131280.29999999999</v>
      </c>
      <c r="AD107" s="139">
        <v>141985.74</v>
      </c>
    </row>
    <row r="108" spans="1:30" x14ac:dyDescent="0.25">
      <c r="B108" s="140" t="s">
        <v>891</v>
      </c>
      <c r="C108" s="139">
        <f t="shared" si="54"/>
        <v>22408561.040000003</v>
      </c>
      <c r="D108" s="139"/>
      <c r="E108" s="139"/>
      <c r="F108" s="141"/>
      <c r="G108" s="141"/>
      <c r="H108" s="141"/>
      <c r="I108" s="141"/>
      <c r="J108" s="141"/>
      <c r="K108" s="141"/>
      <c r="L108" s="141"/>
      <c r="M108" s="141">
        <f t="shared" si="55"/>
        <v>8990892.0600000005</v>
      </c>
      <c r="N108" s="139">
        <v>1750726.13</v>
      </c>
      <c r="O108" s="139">
        <v>1663281.1</v>
      </c>
      <c r="P108" s="139">
        <v>235266.73</v>
      </c>
      <c r="Q108" s="139">
        <v>587197.81999999995</v>
      </c>
      <c r="R108" s="139">
        <v>4754420.28</v>
      </c>
      <c r="S108" s="139">
        <f t="shared" si="56"/>
        <v>10609050.609999999</v>
      </c>
      <c r="T108" s="139">
        <v>8980414.3800000008</v>
      </c>
      <c r="U108" s="139">
        <v>1225158.17</v>
      </c>
      <c r="V108" s="139">
        <v>122239.69</v>
      </c>
      <c r="W108" s="139">
        <v>149394</v>
      </c>
      <c r="X108" s="139">
        <v>131844.37</v>
      </c>
      <c r="Y108" s="139">
        <f t="shared" si="57"/>
        <v>2808618.37</v>
      </c>
      <c r="Z108" s="139">
        <v>1967948.78</v>
      </c>
      <c r="AA108" s="139">
        <v>495029.05</v>
      </c>
      <c r="AB108" s="139">
        <v>54044.5</v>
      </c>
      <c r="AC108" s="139">
        <v>149610.29999999999</v>
      </c>
      <c r="AD108" s="139">
        <v>141985.74</v>
      </c>
    </row>
    <row r="109" spans="1:30" x14ac:dyDescent="0.25">
      <c r="B109" s="140" t="s">
        <v>892</v>
      </c>
      <c r="C109" s="139">
        <f t="shared" si="54"/>
        <v>24545896.410000004</v>
      </c>
      <c r="D109" s="139"/>
      <c r="E109" s="139"/>
      <c r="F109" s="141"/>
      <c r="G109" s="141"/>
      <c r="H109" s="141"/>
      <c r="I109" s="141"/>
      <c r="J109" s="141"/>
      <c r="K109" s="141"/>
      <c r="L109" s="141"/>
      <c r="M109" s="141">
        <f t="shared" si="55"/>
        <v>9889620.5499999989</v>
      </c>
      <c r="N109" s="139">
        <v>1924446.27</v>
      </c>
      <c r="O109" s="139">
        <v>1806753.66</v>
      </c>
      <c r="P109" s="139">
        <v>263443.8</v>
      </c>
      <c r="Q109" s="139">
        <v>712920.8</v>
      </c>
      <c r="R109" s="139">
        <v>5182056.0199999996</v>
      </c>
      <c r="S109" s="139">
        <f t="shared" si="56"/>
        <v>11567088.400000002</v>
      </c>
      <c r="T109" s="139">
        <v>9821532.3000000007</v>
      </c>
      <c r="U109" s="139">
        <v>1326398.46</v>
      </c>
      <c r="V109" s="139">
        <v>133980.67000000001</v>
      </c>
      <c r="W109" s="139">
        <v>149994</v>
      </c>
      <c r="X109" s="139">
        <v>135182.97</v>
      </c>
      <c r="Y109" s="139">
        <f t="shared" si="57"/>
        <v>3089187.46</v>
      </c>
      <c r="Z109" s="139">
        <v>2163709</v>
      </c>
      <c r="AA109" s="139">
        <v>520780.14</v>
      </c>
      <c r="AB109" s="139">
        <v>58562.28</v>
      </c>
      <c r="AC109" s="139">
        <v>174150.3</v>
      </c>
      <c r="AD109" s="139">
        <v>171985.74</v>
      </c>
    </row>
    <row r="110" spans="1:30" x14ac:dyDescent="0.25">
      <c r="B110" s="140" t="s">
        <v>893</v>
      </c>
      <c r="C110" s="139">
        <f t="shared" si="54"/>
        <v>32109663.030000001</v>
      </c>
      <c r="D110" s="139"/>
      <c r="E110" s="139"/>
      <c r="F110" s="141"/>
      <c r="G110" s="141"/>
      <c r="H110" s="141"/>
      <c r="I110" s="141"/>
      <c r="J110" s="141"/>
      <c r="K110" s="141"/>
      <c r="L110" s="141"/>
      <c r="M110" s="141">
        <f t="shared" si="55"/>
        <v>15257642.719999999</v>
      </c>
      <c r="N110" s="139">
        <v>2094997.63</v>
      </c>
      <c r="O110" s="139">
        <v>2297427.21</v>
      </c>
      <c r="P110" s="139">
        <v>335167.46000000002</v>
      </c>
      <c r="Q110" s="139">
        <v>814789.3</v>
      </c>
      <c r="R110" s="139">
        <v>9715261.1199999992</v>
      </c>
      <c r="S110" s="139">
        <f t="shared" si="56"/>
        <v>13284739.139999999</v>
      </c>
      <c r="T110" s="139">
        <v>10737723.869999999</v>
      </c>
      <c r="U110" s="139">
        <v>2041788.15</v>
      </c>
      <c r="V110" s="139">
        <v>155233.85</v>
      </c>
      <c r="W110" s="139">
        <v>149994</v>
      </c>
      <c r="X110" s="139">
        <v>199999.27</v>
      </c>
      <c r="Y110" s="139">
        <f t="shared" si="57"/>
        <v>3567281.17</v>
      </c>
      <c r="Z110" s="139">
        <v>2354105</v>
      </c>
      <c r="AA110" s="139">
        <v>693269.28</v>
      </c>
      <c r="AB110" s="139">
        <v>78385.59</v>
      </c>
      <c r="AC110" s="139">
        <v>200603.3</v>
      </c>
      <c r="AD110" s="139">
        <v>240918</v>
      </c>
    </row>
    <row r="112" spans="1:30" x14ac:dyDescent="0.25">
      <c r="B112" s="140" t="s">
        <v>882</v>
      </c>
      <c r="C112" s="139">
        <f>M112+S112+Y112</f>
        <v>1288311.06</v>
      </c>
      <c r="D112" s="139"/>
      <c r="E112" s="139"/>
      <c r="F112" s="141"/>
      <c r="G112" s="141"/>
      <c r="H112" s="141"/>
      <c r="I112" s="141"/>
      <c r="J112" s="141"/>
      <c r="K112" s="141"/>
      <c r="L112" s="141"/>
      <c r="M112" s="141">
        <f>N112+O112+P112+Q112+R112</f>
        <v>174098.71</v>
      </c>
      <c r="N112" s="139">
        <v>172902.06</v>
      </c>
      <c r="O112" s="139">
        <v>1196.6500000000001</v>
      </c>
      <c r="P112" s="139"/>
      <c r="Q112" s="139"/>
      <c r="R112" s="139"/>
      <c r="S112" s="139">
        <f>T112+U112+V112+W112+X112</f>
        <v>920341.28</v>
      </c>
      <c r="T112" s="139">
        <v>920341.28</v>
      </c>
      <c r="U112" s="139"/>
      <c r="V112" s="139"/>
      <c r="W112" s="139"/>
      <c r="X112" s="139"/>
      <c r="Y112" s="139">
        <f>Z112+AA112+AB112+AC112+AD112</f>
        <v>193871.07</v>
      </c>
      <c r="Z112" s="139">
        <v>193871.07</v>
      </c>
      <c r="AA112" s="139"/>
      <c r="AB112" s="139"/>
      <c r="AC112" s="139"/>
      <c r="AD112" s="139"/>
    </row>
    <row r="113" spans="1:30" x14ac:dyDescent="0.25">
      <c r="B113" s="140" t="s">
        <v>883</v>
      </c>
      <c r="C113" s="139">
        <f t="shared" ref="C113:C123" si="58">M113+S113+Y113</f>
        <v>3284513.7100000004</v>
      </c>
      <c r="D113" s="139"/>
      <c r="E113" s="139"/>
      <c r="F113" s="141"/>
      <c r="G113" s="141"/>
      <c r="H113" s="141"/>
      <c r="I113" s="141"/>
      <c r="J113" s="141"/>
      <c r="K113" s="141"/>
      <c r="L113" s="141"/>
      <c r="M113" s="141">
        <f t="shared" ref="M113:M123" si="59">N113+O113+P113+Q113+R113</f>
        <v>647949.48</v>
      </c>
      <c r="N113" s="139">
        <v>403492.17</v>
      </c>
      <c r="O113" s="139">
        <v>172775.19</v>
      </c>
      <c r="P113" s="139">
        <v>33142.980000000003</v>
      </c>
      <c r="Q113" s="139">
        <v>38539.14</v>
      </c>
      <c r="R113" s="139"/>
      <c r="S113" s="139">
        <f t="shared" ref="S113:S123" si="60">T113+U113+V113+W113+X113</f>
        <v>2157641.3200000003</v>
      </c>
      <c r="T113" s="139">
        <v>1953789.54</v>
      </c>
      <c r="U113" s="139">
        <v>179532.47</v>
      </c>
      <c r="V113" s="139">
        <v>24319.31</v>
      </c>
      <c r="W113" s="139"/>
      <c r="X113" s="139"/>
      <c r="Y113" s="139">
        <f t="shared" ref="Y113:Y123" si="61">Z113+AA113+AB113+AC113+AD113</f>
        <v>478922.91</v>
      </c>
      <c r="Z113" s="139">
        <v>425449.13</v>
      </c>
      <c r="AA113" s="139">
        <v>28550.61</v>
      </c>
      <c r="AB113" s="139">
        <v>9063.17</v>
      </c>
      <c r="AC113" s="139">
        <v>15860</v>
      </c>
      <c r="AD113" s="139"/>
    </row>
    <row r="114" spans="1:30" x14ac:dyDescent="0.25">
      <c r="B114" s="140" t="s">
        <v>884</v>
      </c>
      <c r="C114" s="139">
        <f t="shared" si="58"/>
        <v>5617773.25</v>
      </c>
      <c r="D114" s="139"/>
      <c r="E114" s="139"/>
      <c r="F114" s="141"/>
      <c r="G114" s="141"/>
      <c r="H114" s="141"/>
      <c r="I114" s="141"/>
      <c r="J114" s="141"/>
      <c r="K114" s="141"/>
      <c r="L114" s="141"/>
      <c r="M114" s="141">
        <f t="shared" si="59"/>
        <v>1409886.49</v>
      </c>
      <c r="N114" s="139">
        <v>619133.25</v>
      </c>
      <c r="O114" s="139">
        <v>327071.77</v>
      </c>
      <c r="P114" s="139">
        <v>62040.63</v>
      </c>
      <c r="Q114" s="139">
        <v>103100.03</v>
      </c>
      <c r="R114" s="139">
        <v>298540.81</v>
      </c>
      <c r="S114" s="139">
        <f t="shared" si="60"/>
        <v>3450618.39</v>
      </c>
      <c r="T114" s="139">
        <v>3031319.22</v>
      </c>
      <c r="U114" s="139">
        <v>381976.24</v>
      </c>
      <c r="V114" s="139">
        <v>37322.93</v>
      </c>
      <c r="W114" s="139"/>
      <c r="X114" s="139"/>
      <c r="Y114" s="139">
        <f t="shared" si="61"/>
        <v>757268.37</v>
      </c>
      <c r="Z114" s="139">
        <v>658143.51</v>
      </c>
      <c r="AA114" s="139">
        <v>44351.96</v>
      </c>
      <c r="AB114" s="139">
        <v>17052.900000000001</v>
      </c>
      <c r="AC114" s="139">
        <v>37720</v>
      </c>
      <c r="AD114" s="139"/>
    </row>
    <row r="115" spans="1:30" x14ac:dyDescent="0.25">
      <c r="B115" s="140" t="s">
        <v>885</v>
      </c>
      <c r="C115" s="139">
        <f t="shared" si="58"/>
        <v>0</v>
      </c>
      <c r="D115" s="139"/>
      <c r="E115" s="139"/>
      <c r="F115" s="141"/>
      <c r="G115" s="141"/>
      <c r="H115" s="141"/>
      <c r="I115" s="141"/>
      <c r="J115" s="141"/>
      <c r="K115" s="141"/>
      <c r="L115" s="141"/>
      <c r="M115" s="141">
        <f t="shared" si="59"/>
        <v>0</v>
      </c>
      <c r="N115" s="139"/>
      <c r="O115" s="139"/>
      <c r="P115" s="139"/>
      <c r="Q115" s="139"/>
      <c r="R115" s="139"/>
      <c r="S115" s="139">
        <f t="shared" si="60"/>
        <v>0</v>
      </c>
      <c r="T115" s="139"/>
      <c r="U115" s="139"/>
      <c r="V115" s="139"/>
      <c r="W115" s="139"/>
      <c r="X115" s="139"/>
      <c r="Y115" s="139">
        <f t="shared" si="61"/>
        <v>0</v>
      </c>
      <c r="Z115" s="139"/>
      <c r="AA115" s="139"/>
      <c r="AB115" s="139"/>
      <c r="AC115" s="139"/>
      <c r="AD115" s="139"/>
    </row>
    <row r="116" spans="1:30" x14ac:dyDescent="0.25">
      <c r="B116" s="140" t="s">
        <v>886</v>
      </c>
      <c r="C116" s="139">
        <f t="shared" si="58"/>
        <v>0</v>
      </c>
      <c r="D116" s="139"/>
      <c r="E116" s="139"/>
      <c r="F116" s="141"/>
      <c r="G116" s="141"/>
      <c r="H116" s="141"/>
      <c r="I116" s="141"/>
      <c r="J116" s="141"/>
      <c r="K116" s="141"/>
      <c r="L116" s="141"/>
      <c r="M116" s="141">
        <f t="shared" si="59"/>
        <v>0</v>
      </c>
      <c r="N116" s="139"/>
      <c r="O116" s="139"/>
      <c r="P116" s="139"/>
      <c r="Q116" s="139"/>
      <c r="R116" s="139"/>
      <c r="S116" s="139">
        <f t="shared" si="60"/>
        <v>0</v>
      </c>
      <c r="T116" s="139"/>
      <c r="U116" s="139"/>
      <c r="V116" s="139"/>
      <c r="W116" s="139"/>
      <c r="X116" s="139"/>
      <c r="Y116" s="139">
        <f t="shared" si="61"/>
        <v>0</v>
      </c>
      <c r="Z116" s="139"/>
      <c r="AA116" s="139"/>
      <c r="AB116" s="139"/>
      <c r="AC116" s="139"/>
      <c r="AD116" s="139"/>
    </row>
    <row r="117" spans="1:30" x14ac:dyDescent="0.25">
      <c r="A117" s="66">
        <v>2023</v>
      </c>
      <c r="B117" s="140" t="s">
        <v>887</v>
      </c>
      <c r="C117" s="139">
        <f t="shared" si="58"/>
        <v>0</v>
      </c>
      <c r="D117" s="139"/>
      <c r="E117" s="139"/>
      <c r="F117" s="141"/>
      <c r="G117" s="141"/>
      <c r="H117" s="141"/>
      <c r="I117" s="141"/>
      <c r="J117" s="141"/>
      <c r="K117" s="141"/>
      <c r="L117" s="141"/>
      <c r="M117" s="141">
        <f t="shared" si="59"/>
        <v>0</v>
      </c>
      <c r="N117" s="139"/>
      <c r="O117" s="139"/>
      <c r="P117" s="139"/>
      <c r="Q117" s="139"/>
      <c r="R117" s="139"/>
      <c r="S117" s="139">
        <f t="shared" si="60"/>
        <v>0</v>
      </c>
      <c r="T117" s="139"/>
      <c r="U117" s="139"/>
      <c r="V117" s="139"/>
      <c r="W117" s="139"/>
      <c r="X117" s="139"/>
      <c r="Y117" s="139">
        <f t="shared" si="61"/>
        <v>0</v>
      </c>
      <c r="Z117" s="139"/>
      <c r="AA117" s="139"/>
      <c r="AB117" s="139"/>
      <c r="AC117" s="139"/>
      <c r="AD117" s="139"/>
    </row>
    <row r="118" spans="1:30" x14ac:dyDescent="0.25">
      <c r="B118" s="140" t="s">
        <v>888</v>
      </c>
      <c r="C118" s="139">
        <f t="shared" si="58"/>
        <v>0</v>
      </c>
      <c r="D118" s="139"/>
      <c r="E118" s="139"/>
      <c r="F118" s="141"/>
      <c r="G118" s="141"/>
      <c r="H118" s="141"/>
      <c r="I118" s="141"/>
      <c r="J118" s="141"/>
      <c r="K118" s="141"/>
      <c r="L118" s="141"/>
      <c r="M118" s="141">
        <f t="shared" si="59"/>
        <v>0</v>
      </c>
      <c r="N118" s="139"/>
      <c r="O118" s="139"/>
      <c r="P118" s="139"/>
      <c r="Q118" s="139"/>
      <c r="R118" s="139"/>
      <c r="S118" s="139">
        <f t="shared" si="60"/>
        <v>0</v>
      </c>
      <c r="T118" s="139"/>
      <c r="U118" s="139"/>
      <c r="V118" s="139"/>
      <c r="W118" s="139"/>
      <c r="X118" s="139"/>
      <c r="Y118" s="139">
        <f t="shared" si="61"/>
        <v>0</v>
      </c>
      <c r="Z118" s="139"/>
      <c r="AA118" s="139"/>
      <c r="AB118" s="139"/>
      <c r="AC118" s="139"/>
      <c r="AD118" s="139"/>
    </row>
    <row r="119" spans="1:30" x14ac:dyDescent="0.25">
      <c r="B119" s="140" t="s">
        <v>889</v>
      </c>
      <c r="C119" s="139">
        <f t="shared" si="58"/>
        <v>0</v>
      </c>
      <c r="D119" s="139"/>
      <c r="E119" s="139"/>
      <c r="F119" s="141"/>
      <c r="G119" s="141"/>
      <c r="H119" s="141"/>
      <c r="I119" s="141"/>
      <c r="J119" s="141"/>
      <c r="K119" s="141"/>
      <c r="L119" s="141"/>
      <c r="M119" s="141">
        <f t="shared" si="59"/>
        <v>0</v>
      </c>
      <c r="N119" s="139"/>
      <c r="O119" s="139"/>
      <c r="P119" s="139"/>
      <c r="Q119" s="139"/>
      <c r="R119" s="139"/>
      <c r="S119" s="139">
        <f t="shared" si="60"/>
        <v>0</v>
      </c>
      <c r="T119" s="139"/>
      <c r="U119" s="139"/>
      <c r="V119" s="139"/>
      <c r="W119" s="139"/>
      <c r="X119" s="139"/>
      <c r="Y119" s="139">
        <f t="shared" si="61"/>
        <v>0</v>
      </c>
      <c r="Z119" s="139"/>
      <c r="AA119" s="139"/>
      <c r="AB119" s="139"/>
      <c r="AC119" s="139"/>
      <c r="AD119" s="139"/>
    </row>
    <row r="120" spans="1:30" x14ac:dyDescent="0.25">
      <c r="B120" s="140" t="s">
        <v>890</v>
      </c>
      <c r="C120" s="139">
        <f t="shared" si="58"/>
        <v>0</v>
      </c>
      <c r="D120" s="139"/>
      <c r="E120" s="139"/>
      <c r="F120" s="141"/>
      <c r="G120" s="141"/>
      <c r="H120" s="141"/>
      <c r="I120" s="141"/>
      <c r="J120" s="141"/>
      <c r="K120" s="141"/>
      <c r="L120" s="141"/>
      <c r="M120" s="141">
        <f t="shared" si="59"/>
        <v>0</v>
      </c>
      <c r="N120" s="139"/>
      <c r="O120" s="139"/>
      <c r="P120" s="139"/>
      <c r="Q120" s="139"/>
      <c r="R120" s="139"/>
      <c r="S120" s="139">
        <f t="shared" si="60"/>
        <v>0</v>
      </c>
      <c r="T120" s="139"/>
      <c r="U120" s="139"/>
      <c r="V120" s="139"/>
      <c r="W120" s="139"/>
      <c r="X120" s="139"/>
      <c r="Y120" s="139">
        <f t="shared" si="61"/>
        <v>0</v>
      </c>
      <c r="Z120" s="139"/>
      <c r="AA120" s="139"/>
      <c r="AB120" s="139"/>
      <c r="AC120" s="139"/>
      <c r="AD120" s="139"/>
    </row>
    <row r="121" spans="1:30" x14ac:dyDescent="0.25">
      <c r="B121" s="140" t="s">
        <v>891</v>
      </c>
      <c r="C121" s="139">
        <f t="shared" si="58"/>
        <v>0</v>
      </c>
      <c r="D121" s="139"/>
      <c r="E121" s="139"/>
      <c r="F121" s="141"/>
      <c r="G121" s="141"/>
      <c r="H121" s="141"/>
      <c r="I121" s="141"/>
      <c r="J121" s="141"/>
      <c r="K121" s="141"/>
      <c r="L121" s="141"/>
      <c r="M121" s="141">
        <f t="shared" si="59"/>
        <v>0</v>
      </c>
      <c r="N121" s="139"/>
      <c r="O121" s="139"/>
      <c r="P121" s="139"/>
      <c r="Q121" s="139"/>
      <c r="R121" s="139"/>
      <c r="S121" s="139">
        <f t="shared" si="60"/>
        <v>0</v>
      </c>
      <c r="T121" s="139"/>
      <c r="U121" s="139"/>
      <c r="V121" s="139"/>
      <c r="W121" s="139"/>
      <c r="X121" s="139"/>
      <c r="Y121" s="139">
        <f t="shared" si="61"/>
        <v>0</v>
      </c>
      <c r="Z121" s="139"/>
      <c r="AA121" s="139"/>
      <c r="AB121" s="139"/>
      <c r="AC121" s="139"/>
      <c r="AD121" s="139"/>
    </row>
    <row r="122" spans="1:30" x14ac:dyDescent="0.25">
      <c r="B122" s="140" t="s">
        <v>892</v>
      </c>
      <c r="C122" s="139">
        <f t="shared" si="58"/>
        <v>0</v>
      </c>
      <c r="D122" s="139"/>
      <c r="E122" s="139"/>
      <c r="F122" s="141"/>
      <c r="G122" s="141"/>
      <c r="H122" s="141"/>
      <c r="I122" s="141"/>
      <c r="J122" s="141"/>
      <c r="K122" s="141"/>
      <c r="L122" s="141"/>
      <c r="M122" s="141">
        <f t="shared" si="59"/>
        <v>0</v>
      </c>
      <c r="N122" s="139"/>
      <c r="O122" s="139"/>
      <c r="P122" s="139"/>
      <c r="Q122" s="139"/>
      <c r="R122" s="139"/>
      <c r="S122" s="139">
        <f t="shared" si="60"/>
        <v>0</v>
      </c>
      <c r="T122" s="139"/>
      <c r="U122" s="139"/>
      <c r="V122" s="139"/>
      <c r="W122" s="139"/>
      <c r="X122" s="139"/>
      <c r="Y122" s="139">
        <f t="shared" si="61"/>
        <v>0</v>
      </c>
      <c r="Z122" s="139"/>
      <c r="AA122" s="139"/>
      <c r="AB122" s="139"/>
      <c r="AC122" s="139"/>
      <c r="AD122" s="139"/>
    </row>
    <row r="123" spans="1:30" x14ac:dyDescent="0.25">
      <c r="B123" s="140" t="s">
        <v>893</v>
      </c>
      <c r="C123" s="139">
        <f t="shared" si="58"/>
        <v>0</v>
      </c>
      <c r="D123" s="139"/>
      <c r="E123" s="139"/>
      <c r="F123" s="141"/>
      <c r="G123" s="141"/>
      <c r="H123" s="141"/>
      <c r="I123" s="141"/>
      <c r="J123" s="141"/>
      <c r="K123" s="141"/>
      <c r="L123" s="141"/>
      <c r="M123" s="141">
        <f t="shared" si="59"/>
        <v>0</v>
      </c>
      <c r="N123" s="139"/>
      <c r="O123" s="139"/>
      <c r="P123" s="139"/>
      <c r="Q123" s="139"/>
      <c r="R123" s="139"/>
      <c r="S123" s="139">
        <f t="shared" si="60"/>
        <v>0</v>
      </c>
      <c r="T123" s="139"/>
      <c r="U123" s="139"/>
      <c r="V123" s="139"/>
      <c r="W123" s="139"/>
      <c r="X123" s="139"/>
      <c r="Y123" s="139">
        <f t="shared" si="61"/>
        <v>0</v>
      </c>
      <c r="Z123" s="139"/>
      <c r="AA123" s="139"/>
      <c r="AB123" s="139"/>
      <c r="AC123" s="139"/>
      <c r="AD123" s="139"/>
    </row>
    <row r="124" spans="1:30" x14ac:dyDescent="0.25">
      <c r="C124" s="139"/>
    </row>
  </sheetData>
  <mergeCells count="8">
    <mergeCell ref="A72:A84"/>
    <mergeCell ref="D1:D2"/>
    <mergeCell ref="A3:A5"/>
    <mergeCell ref="A59:A71"/>
    <mergeCell ref="A45:A57"/>
    <mergeCell ref="A32:A44"/>
    <mergeCell ref="A6:A18"/>
    <mergeCell ref="A19:A31"/>
  </mergeCells>
  <pageMargins left="0.25" right="0.25" top="0.75" bottom="0.75" header="0.3" footer="0.3"/>
  <pageSetup paperSize="9" scale="4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13</xdr:col>
                    <xdr:colOff>38100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G233"/>
  <sheetViews>
    <sheetView tabSelected="1" view="pageBreakPreview" zoomScale="70" zoomScaleNormal="80" zoomScaleSheetLayoutView="70" workbookViewId="0">
      <pane xSplit="2" ySplit="3" topLeftCell="C82" activePane="bottomRight" state="frozen"/>
      <selection pane="topRight" activeCell="C1" sqref="C1"/>
      <selection pane="bottomLeft" activeCell="A9" sqref="A9"/>
      <selection pane="bottomRight" activeCell="M115" sqref="M115"/>
    </sheetView>
  </sheetViews>
  <sheetFormatPr defaultColWidth="9.140625" defaultRowHeight="15" x14ac:dyDescent="0.25"/>
  <cols>
    <col min="1" max="1" width="9.140625" style="1" customWidth="1"/>
    <col min="2" max="2" width="21.140625" style="1" customWidth="1"/>
    <col min="3" max="3" width="25" style="125" customWidth="1"/>
    <col min="4" max="4" width="20.140625" style="125" hidden="1" customWidth="1"/>
    <col min="5" max="5" width="24.5703125" style="125" hidden="1" customWidth="1"/>
    <col min="6" max="6" width="15.140625" style="125" hidden="1" customWidth="1"/>
    <col min="7" max="7" width="22.42578125" style="126" hidden="1" customWidth="1"/>
    <col min="8" max="8" width="0.28515625" style="126" customWidth="1"/>
    <col min="9" max="9" width="23.85546875" style="126" customWidth="1"/>
    <col min="10" max="10" width="23" style="126" customWidth="1"/>
    <col min="11" max="11" width="22.5703125" style="126" customWidth="1"/>
    <col min="12" max="12" width="23.7109375" style="125" customWidth="1"/>
    <col min="13" max="13" width="22.42578125" style="125" customWidth="1"/>
    <col min="14" max="14" width="21.42578125" style="125" customWidth="1"/>
    <col min="15" max="15" width="22" style="125" customWidth="1"/>
    <col min="16" max="16" width="29.7109375" style="125" customWidth="1"/>
    <col min="17" max="25" width="9.140625" style="3" customWidth="1"/>
    <col min="26" max="33" width="9.140625" style="3"/>
    <col min="34" max="16384" width="9.140625" style="1"/>
  </cols>
  <sheetData>
    <row r="1" spans="1:33" s="3" customFormat="1" ht="26.25" customHeight="1" x14ac:dyDescent="0.25">
      <c r="A1" s="10" t="str">
        <f>IF(L!$A$1=1,L!G6,IF(L!$A$1=2,L!G16,L!G26))</f>
        <v>Tabela 2: Pranimet</v>
      </c>
      <c r="B1" s="10"/>
      <c r="C1" s="71"/>
      <c r="D1" s="187" t="s">
        <v>609</v>
      </c>
      <c r="E1" s="71"/>
      <c r="F1" s="71"/>
      <c r="G1" s="121"/>
      <c r="H1" s="121"/>
      <c r="I1" s="121"/>
      <c r="J1" s="121"/>
      <c r="K1" s="121"/>
      <c r="L1" s="71"/>
      <c r="M1" s="71"/>
      <c r="N1" s="71"/>
      <c r="O1" s="71"/>
      <c r="P1" s="71"/>
    </row>
    <row r="2" spans="1:33" s="3" customFormat="1" ht="17.25" customHeight="1" x14ac:dyDescent="0.25">
      <c r="A2" s="72" t="s">
        <v>876</v>
      </c>
      <c r="B2" s="73"/>
      <c r="C2" s="122"/>
      <c r="D2" s="196"/>
      <c r="E2" s="122"/>
      <c r="F2" s="122"/>
      <c r="G2" s="122"/>
      <c r="H2" s="123"/>
      <c r="I2" s="122"/>
      <c r="J2" s="123"/>
      <c r="K2" s="123"/>
      <c r="L2" s="122"/>
      <c r="M2" s="122"/>
      <c r="N2" s="122"/>
      <c r="O2" s="122"/>
      <c r="P2" s="122"/>
    </row>
    <row r="3" spans="1:33" s="2" customFormat="1" ht="36" customHeight="1" x14ac:dyDescent="0.25">
      <c r="A3" s="144" t="str">
        <f>IF(L!$A$1=1,L!G8,IF(L!$A$1=2,L!G18,L!G28))</f>
        <v>Viti</v>
      </c>
      <c r="B3" s="144" t="str">
        <f>IF(L!$A$1=1,L!H8,IF(L!$A$1=2,L!H18,L!H28))</f>
        <v>Viti / Muaji</v>
      </c>
      <c r="C3" s="145" t="str">
        <f>IF(L!$A$1=1,L!I8,IF(L!$A$1=2,L!I18,L!I28))</f>
        <v>Gjithsej Pranimet</v>
      </c>
      <c r="D3" s="145" t="str">
        <f>IF(L!$A$1=1,L!J8,IF(L!$A$1=2,L!J18,L!J28))</f>
        <v>Të Hyrat Buxhetore</v>
      </c>
      <c r="E3" s="145" t="str">
        <f>IF(L!$A$1=1,L!K8,IF(L!$A$1=2,L!K18,L!K28))</f>
        <v>Të Hyrat Tatimore</v>
      </c>
      <c r="F3" s="146" t="str">
        <f>IF(L!$A$1=1,L!L8,IF(L!$A$1=2,L!L18,L!L28))</f>
        <v>Tatimet direkte</v>
      </c>
      <c r="G3" s="145" t="str">
        <f>IF(L!$A$1=1,L!M8,IF(L!$A$1=2,L!M18,L!M28))</f>
        <v>Tatimi në të ardhura të koorporatave</v>
      </c>
      <c r="H3" s="145" t="str">
        <f>IF(L!$A$1=1,L!N8,IF(L!$A$1=2,L!N18,L!N28))</f>
        <v>Tatimi në të ardhura personale</v>
      </c>
      <c r="I3" s="145" t="str">
        <f>IF(L!$A$1=1,L!O8,IF(L!$A$1=2,L!O18,L!O28))</f>
        <v xml:space="preserve">Tatimi në pronë </v>
      </c>
      <c r="J3" s="146" t="s">
        <v>870</v>
      </c>
      <c r="K3" s="147" t="s">
        <v>873</v>
      </c>
      <c r="L3" s="145" t="s">
        <v>871</v>
      </c>
      <c r="M3" s="145" t="s">
        <v>872</v>
      </c>
      <c r="N3" s="145" t="s">
        <v>874</v>
      </c>
      <c r="O3" s="145" t="s">
        <v>875</v>
      </c>
      <c r="P3" s="145" t="s">
        <v>877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15.95" customHeight="1" x14ac:dyDescent="0.25">
      <c r="A4" s="197">
        <v>2015</v>
      </c>
      <c r="B4" s="148" t="s">
        <v>894</v>
      </c>
      <c r="C4" s="149">
        <f>SUM(I4:P4)</f>
        <v>183341.19999999998</v>
      </c>
      <c r="D4" s="149" t="e">
        <f>E4+#REF!+#REF!</f>
        <v>#REF!</v>
      </c>
      <c r="E4" s="149" t="e">
        <f>F4+K4+#REF!</f>
        <v>#REF!</v>
      </c>
      <c r="F4" s="149">
        <f t="shared" ref="F4:F15" si="0">SUM(G4:J4)</f>
        <v>103448.50482999999</v>
      </c>
      <c r="G4" s="150">
        <v>12045.170840000001</v>
      </c>
      <c r="H4" s="150">
        <v>13725.633989999998</v>
      </c>
      <c r="I4" s="150">
        <v>75911.7</v>
      </c>
      <c r="J4" s="150">
        <v>1766</v>
      </c>
      <c r="K4" s="150">
        <v>5885.5</v>
      </c>
      <c r="L4" s="149">
        <v>11478</v>
      </c>
      <c r="M4" s="149">
        <v>9390</v>
      </c>
      <c r="N4" s="149">
        <v>4310</v>
      </c>
      <c r="O4" s="149">
        <v>20470.48</v>
      </c>
      <c r="P4" s="149">
        <v>54129.52</v>
      </c>
    </row>
    <row r="5" spans="1:33" ht="15.95" customHeight="1" x14ac:dyDescent="0.25">
      <c r="A5" s="198"/>
      <c r="B5" s="148" t="s">
        <v>895</v>
      </c>
      <c r="C5" s="151">
        <f t="shared" ref="C5:C42" si="1">SUM(I5:P5)</f>
        <v>156770.74</v>
      </c>
      <c r="D5" s="151" t="e">
        <f>E5+#REF!+#REF!</f>
        <v>#REF!</v>
      </c>
      <c r="E5" s="151" t="e">
        <f>F5+K5+#REF!</f>
        <v>#REF!</v>
      </c>
      <c r="F5" s="151">
        <f t="shared" si="0"/>
        <v>74281.192609999998</v>
      </c>
      <c r="G5" s="152">
        <v>395.35389000000004</v>
      </c>
      <c r="H5" s="152">
        <v>7054.5187199999991</v>
      </c>
      <c r="I5" s="152">
        <v>56898.32</v>
      </c>
      <c r="J5" s="152">
        <v>9933</v>
      </c>
      <c r="K5" s="152">
        <v>5275.5</v>
      </c>
      <c r="L5" s="151">
        <v>12194</v>
      </c>
      <c r="M5" s="151">
        <v>9840</v>
      </c>
      <c r="N5" s="151">
        <v>6765</v>
      </c>
      <c r="O5" s="151">
        <v>15214.92</v>
      </c>
      <c r="P5" s="151">
        <v>40650</v>
      </c>
    </row>
    <row r="6" spans="1:33" ht="15.95" customHeight="1" x14ac:dyDescent="0.25">
      <c r="A6" s="198"/>
      <c r="B6" s="148" t="s">
        <v>896</v>
      </c>
      <c r="C6" s="151">
        <f t="shared" si="1"/>
        <v>312359.16000000003</v>
      </c>
      <c r="D6" s="151" t="e">
        <f>E6+#REF!+#REF!</f>
        <v>#REF!</v>
      </c>
      <c r="E6" s="151" t="e">
        <f>F6+K6+#REF!</f>
        <v>#REF!</v>
      </c>
      <c r="F6" s="151">
        <f t="shared" si="0"/>
        <v>201160.54663</v>
      </c>
      <c r="G6" s="152">
        <v>2269.7889</v>
      </c>
      <c r="H6" s="152">
        <v>7764.9877300000007</v>
      </c>
      <c r="I6" s="152">
        <v>116923.77</v>
      </c>
      <c r="J6" s="152">
        <v>74202</v>
      </c>
      <c r="K6" s="152">
        <v>24364.57</v>
      </c>
      <c r="L6" s="151">
        <v>10995</v>
      </c>
      <c r="M6" s="151">
        <v>13950</v>
      </c>
      <c r="N6" s="151">
        <v>8614.2999999999993</v>
      </c>
      <c r="O6" s="151">
        <v>17631.82</v>
      </c>
      <c r="P6" s="151">
        <v>45677.7</v>
      </c>
    </row>
    <row r="7" spans="1:33" ht="15.95" customHeight="1" x14ac:dyDescent="0.25">
      <c r="A7" s="198"/>
      <c r="B7" s="148" t="s">
        <v>897</v>
      </c>
      <c r="C7" s="151">
        <f t="shared" si="1"/>
        <v>297280.94</v>
      </c>
      <c r="D7" s="151" t="e">
        <f>E7+#REF!+#REF!</f>
        <v>#REF!</v>
      </c>
      <c r="E7" s="151" t="e">
        <f>F7+K7+#REF!</f>
        <v>#REF!</v>
      </c>
      <c r="F7" s="151">
        <f t="shared" si="0"/>
        <v>209529.57582</v>
      </c>
      <c r="G7" s="152">
        <v>17942.412539999998</v>
      </c>
      <c r="H7" s="152">
        <v>10240.023279999999</v>
      </c>
      <c r="I7" s="152">
        <v>108940.64</v>
      </c>
      <c r="J7" s="152">
        <v>72406.5</v>
      </c>
      <c r="K7" s="152">
        <v>13981.9</v>
      </c>
      <c r="L7" s="151">
        <v>8873</v>
      </c>
      <c r="M7" s="151">
        <v>16810</v>
      </c>
      <c r="N7" s="151">
        <v>6691.3</v>
      </c>
      <c r="O7" s="151">
        <v>18904.05</v>
      </c>
      <c r="P7" s="151">
        <v>50673.55</v>
      </c>
    </row>
    <row r="8" spans="1:33" ht="15.95" customHeight="1" x14ac:dyDescent="0.25">
      <c r="A8" s="198"/>
      <c r="B8" s="148" t="s">
        <v>898</v>
      </c>
      <c r="C8" s="151">
        <f t="shared" si="1"/>
        <v>202301.59999999998</v>
      </c>
      <c r="D8" s="151" t="e">
        <f>E8+#REF!+#REF!</f>
        <v>#REF!</v>
      </c>
      <c r="E8" s="151" t="e">
        <f>F8+K8+#REF!</f>
        <v>#REF!</v>
      </c>
      <c r="F8" s="151">
        <f t="shared" si="0"/>
        <v>102861.86035999999</v>
      </c>
      <c r="G8" s="152">
        <v>1560.4819300000001</v>
      </c>
      <c r="H8" s="152">
        <v>6944.7284299999992</v>
      </c>
      <c r="I8" s="152">
        <v>78917.149999999994</v>
      </c>
      <c r="J8" s="152">
        <v>15439.5</v>
      </c>
      <c r="K8" s="152">
        <v>17415.080000000002</v>
      </c>
      <c r="L8" s="151">
        <v>9545.5</v>
      </c>
      <c r="M8" s="151">
        <v>15920</v>
      </c>
      <c r="N8" s="151">
        <v>4835.6000000000004</v>
      </c>
      <c r="O8" s="151">
        <v>23664.41</v>
      </c>
      <c r="P8" s="151">
        <v>36564.36</v>
      </c>
    </row>
    <row r="9" spans="1:33" ht="15.95" customHeight="1" x14ac:dyDescent="0.25">
      <c r="A9" s="198"/>
      <c r="B9" s="148" t="s">
        <v>899</v>
      </c>
      <c r="C9" s="151">
        <f t="shared" si="1"/>
        <v>354846.29000000004</v>
      </c>
      <c r="D9" s="151" t="e">
        <f>E9+#REF!+#REF!</f>
        <v>#REF!</v>
      </c>
      <c r="E9" s="151" t="e">
        <f>F9+K9+#REF!</f>
        <v>#REF!</v>
      </c>
      <c r="F9" s="151">
        <f t="shared" si="0"/>
        <v>239877.99131000001</v>
      </c>
      <c r="G9" s="152">
        <v>1588.4995800000002</v>
      </c>
      <c r="H9" s="152">
        <v>9047.4917300000016</v>
      </c>
      <c r="I9" s="152">
        <v>119322.5</v>
      </c>
      <c r="J9" s="152">
        <v>109919.5</v>
      </c>
      <c r="K9" s="152">
        <v>15385.17</v>
      </c>
      <c r="L9" s="151">
        <v>10939.5</v>
      </c>
      <c r="M9" s="151">
        <v>15770</v>
      </c>
      <c r="N9" s="151">
        <v>6110</v>
      </c>
      <c r="O9" s="151">
        <v>16762.37</v>
      </c>
      <c r="P9" s="151">
        <v>60637.25</v>
      </c>
    </row>
    <row r="10" spans="1:33" ht="15.95" customHeight="1" x14ac:dyDescent="0.25">
      <c r="A10" s="198"/>
      <c r="B10" s="148" t="s">
        <v>900</v>
      </c>
      <c r="C10" s="151">
        <f t="shared" si="1"/>
        <v>376481.74</v>
      </c>
      <c r="D10" s="151" t="e">
        <f>E10+#REF!+#REF!</f>
        <v>#REF!</v>
      </c>
      <c r="E10" s="151" t="e">
        <f>F10+K10+#REF!</f>
        <v>#REF!</v>
      </c>
      <c r="F10" s="151">
        <f t="shared" si="0"/>
        <v>278453.87818999996</v>
      </c>
      <c r="G10" s="152">
        <v>12431.395200000001</v>
      </c>
      <c r="H10" s="152">
        <v>12866.832989999999</v>
      </c>
      <c r="I10" s="152">
        <v>175122.65</v>
      </c>
      <c r="J10" s="152">
        <v>78033</v>
      </c>
      <c r="K10" s="152">
        <v>15201.2</v>
      </c>
      <c r="L10" s="151">
        <v>12663</v>
      </c>
      <c r="M10" s="151">
        <v>17390</v>
      </c>
      <c r="N10" s="151">
        <v>6712.41</v>
      </c>
      <c r="O10" s="151">
        <v>6995.77</v>
      </c>
      <c r="P10" s="151">
        <v>64363.71</v>
      </c>
    </row>
    <row r="11" spans="1:33" ht="15.95" customHeight="1" x14ac:dyDescent="0.25">
      <c r="A11" s="198"/>
      <c r="B11" s="148" t="s">
        <v>901</v>
      </c>
      <c r="C11" s="151">
        <f t="shared" si="1"/>
        <v>425267.24</v>
      </c>
      <c r="D11" s="151" t="e">
        <f>E11+#REF!+#REF!</f>
        <v>#REF!</v>
      </c>
      <c r="E11" s="151" t="e">
        <f>F11+K11+#REF!</f>
        <v>#REF!</v>
      </c>
      <c r="F11" s="151">
        <f t="shared" si="0"/>
        <v>167309.45559999999</v>
      </c>
      <c r="G11" s="152">
        <v>1136.06114</v>
      </c>
      <c r="H11" s="152">
        <v>6772.7244599999995</v>
      </c>
      <c r="I11" s="152">
        <v>130697.67</v>
      </c>
      <c r="J11" s="152">
        <v>28703</v>
      </c>
      <c r="K11" s="152">
        <v>17490.099999999999</v>
      </c>
      <c r="L11" s="151">
        <v>15013.05</v>
      </c>
      <c r="M11" s="151">
        <v>15610</v>
      </c>
      <c r="N11" s="151">
        <v>6937.7</v>
      </c>
      <c r="O11" s="151">
        <v>6209.2</v>
      </c>
      <c r="P11" s="151">
        <v>204606.52</v>
      </c>
    </row>
    <row r="12" spans="1:33" ht="15.95" customHeight="1" x14ac:dyDescent="0.25">
      <c r="A12" s="198"/>
      <c r="B12" s="148" t="s">
        <v>902</v>
      </c>
      <c r="C12" s="151">
        <f t="shared" si="1"/>
        <v>460746.70000000007</v>
      </c>
      <c r="D12" s="151" t="e">
        <f>E12+#REF!+#REF!</f>
        <v>#REF!</v>
      </c>
      <c r="E12" s="151" t="e">
        <f>F12+K12+#REF!</f>
        <v>#REF!</v>
      </c>
      <c r="F12" s="151">
        <f t="shared" si="0"/>
        <v>275688.17601</v>
      </c>
      <c r="G12" s="152">
        <v>1338.4192599999999</v>
      </c>
      <c r="H12" s="152">
        <v>6850.4267499999996</v>
      </c>
      <c r="I12" s="152">
        <v>73005.33</v>
      </c>
      <c r="J12" s="152">
        <v>194494</v>
      </c>
      <c r="K12" s="152">
        <v>22926.400000000001</v>
      </c>
      <c r="L12" s="151">
        <v>8037</v>
      </c>
      <c r="M12" s="151">
        <v>14220</v>
      </c>
      <c r="N12" s="151">
        <v>7623.9</v>
      </c>
      <c r="O12" s="151">
        <v>12224.35</v>
      </c>
      <c r="P12" s="151">
        <v>128215.72</v>
      </c>
    </row>
    <row r="13" spans="1:33" ht="15.95" customHeight="1" x14ac:dyDescent="0.25">
      <c r="A13" s="198"/>
      <c r="B13" s="153" t="s">
        <v>903</v>
      </c>
      <c r="C13" s="151">
        <f t="shared" si="1"/>
        <v>179217.62</v>
      </c>
      <c r="D13" s="151" t="e">
        <f>E13+#REF!+#REF!</f>
        <v>#REF!</v>
      </c>
      <c r="E13" s="151" t="e">
        <f>F13+K13+#REF!</f>
        <v>#REF!</v>
      </c>
      <c r="F13" s="151">
        <f t="shared" si="0"/>
        <v>100495.54472000001</v>
      </c>
      <c r="G13" s="152">
        <v>13042.1813</v>
      </c>
      <c r="H13" s="152">
        <v>13487.29342</v>
      </c>
      <c r="I13" s="152">
        <v>53639.07</v>
      </c>
      <c r="J13" s="152">
        <v>20327</v>
      </c>
      <c r="K13" s="152">
        <v>12533.9</v>
      </c>
      <c r="L13" s="151">
        <v>9529</v>
      </c>
      <c r="M13" s="151">
        <v>12710</v>
      </c>
      <c r="N13" s="151">
        <v>8105.6</v>
      </c>
      <c r="O13" s="151">
        <v>18033.5</v>
      </c>
      <c r="P13" s="151">
        <v>44339.55</v>
      </c>
    </row>
    <row r="14" spans="1:33" ht="15.95" customHeight="1" x14ac:dyDescent="0.25">
      <c r="A14" s="198"/>
      <c r="B14" s="153" t="s">
        <v>904</v>
      </c>
      <c r="C14" s="151">
        <f t="shared" si="1"/>
        <v>202469.37</v>
      </c>
      <c r="D14" s="151" t="e">
        <f>E14+#REF!+#REF!</f>
        <v>#REF!</v>
      </c>
      <c r="E14" s="151" t="e">
        <f>F14+K14+#REF!</f>
        <v>#REF!</v>
      </c>
      <c r="F14" s="151">
        <f t="shared" si="0"/>
        <v>117616.98384</v>
      </c>
      <c r="G14" s="152">
        <v>1287.1883599999999</v>
      </c>
      <c r="H14" s="152">
        <v>6804.0254799999993</v>
      </c>
      <c r="I14" s="152">
        <v>46735.71</v>
      </c>
      <c r="J14" s="152">
        <v>62790.06</v>
      </c>
      <c r="K14" s="152">
        <v>11235.5</v>
      </c>
      <c r="L14" s="151">
        <v>8108</v>
      </c>
      <c r="M14" s="151">
        <v>11410</v>
      </c>
      <c r="N14" s="151">
        <v>7469</v>
      </c>
      <c r="O14" s="151">
        <v>17012.900000000001</v>
      </c>
      <c r="P14" s="151">
        <v>37708.199999999997</v>
      </c>
    </row>
    <row r="15" spans="1:33" ht="15.95" customHeight="1" x14ac:dyDescent="0.25">
      <c r="A15" s="198"/>
      <c r="B15" s="153" t="s">
        <v>905</v>
      </c>
      <c r="C15" s="151">
        <f t="shared" si="1"/>
        <v>476676.57999999996</v>
      </c>
      <c r="D15" s="151" t="e">
        <f>E15+#REF!+#REF!</f>
        <v>#REF!</v>
      </c>
      <c r="E15" s="151" t="e">
        <f>F15+K15+#REF!</f>
        <v>#REF!</v>
      </c>
      <c r="F15" s="151">
        <f t="shared" si="0"/>
        <v>269786.07292000001</v>
      </c>
      <c r="G15" s="152">
        <v>2622.6515799999997</v>
      </c>
      <c r="H15" s="152">
        <v>7118.1613399999997</v>
      </c>
      <c r="I15" s="152">
        <v>185052.78</v>
      </c>
      <c r="J15" s="152">
        <v>74992.479999999996</v>
      </c>
      <c r="K15" s="152">
        <v>34419.15</v>
      </c>
      <c r="L15" s="151">
        <v>10479</v>
      </c>
      <c r="M15" s="151">
        <v>12580</v>
      </c>
      <c r="N15" s="151">
        <v>11569.35</v>
      </c>
      <c r="O15" s="151">
        <v>15702.97</v>
      </c>
      <c r="P15" s="151">
        <v>131880.85</v>
      </c>
    </row>
    <row r="16" spans="1:33" ht="15.95" customHeight="1" x14ac:dyDescent="0.25">
      <c r="A16" s="198"/>
      <c r="B16" s="154" t="str">
        <f>IF(L!$A$1=1,L!B139,IF(L!$A$1=2,L!C139,L!D139))</f>
        <v>Gjithsej 2015</v>
      </c>
      <c r="C16" s="155">
        <f t="shared" si="1"/>
        <v>3627759.1799999997</v>
      </c>
      <c r="D16" s="155" t="e">
        <f>E16+#REF!+#REF!</f>
        <v>#REF!</v>
      </c>
      <c r="E16" s="155" t="e">
        <f>F16+K16+#REF!</f>
        <v>#REF!</v>
      </c>
      <c r="F16" s="155">
        <f>SUM(G16:J16)</f>
        <v>2140509.7828399995</v>
      </c>
      <c r="G16" s="156">
        <f t="shared" ref="G16:L16" si="2">SUM(G4:G15)</f>
        <v>67659.604520000008</v>
      </c>
      <c r="H16" s="156">
        <f t="shared" si="2"/>
        <v>108676.84832</v>
      </c>
      <c r="I16" s="156">
        <f t="shared" si="2"/>
        <v>1221167.2899999998</v>
      </c>
      <c r="J16" s="156">
        <f t="shared" si="2"/>
        <v>743006.04</v>
      </c>
      <c r="K16" s="156">
        <f t="shared" si="2"/>
        <v>196113.96999999997</v>
      </c>
      <c r="L16" s="156">
        <f t="shared" si="2"/>
        <v>127854.05</v>
      </c>
      <c r="M16" s="156">
        <f>SUM(M4:M15)</f>
        <v>165600</v>
      </c>
      <c r="N16" s="156">
        <f>SUM(N4:N15)</f>
        <v>85744.16</v>
      </c>
      <c r="O16" s="156">
        <f>SUM(O4:O15)</f>
        <v>188826.74</v>
      </c>
      <c r="P16" s="156">
        <f>SUM(P4:P15)</f>
        <v>899446.92999999993</v>
      </c>
    </row>
    <row r="17" spans="1:16" ht="15.95" customHeight="1" x14ac:dyDescent="0.25">
      <c r="A17" s="195">
        <v>2016</v>
      </c>
      <c r="B17" s="148" t="s">
        <v>894</v>
      </c>
      <c r="C17" s="151">
        <f t="shared" si="1"/>
        <v>206232.46000000002</v>
      </c>
      <c r="D17" s="151" t="e">
        <f>E17+#REF!+#REF!</f>
        <v>#REF!</v>
      </c>
      <c r="E17" s="151" t="e">
        <f>F17+K17+#REF!</f>
        <v>#REF!</v>
      </c>
      <c r="F17" s="151">
        <f>SUM(G17:J17)</f>
        <v>150342.89160999999</v>
      </c>
      <c r="G17" s="152">
        <v>15251.18058</v>
      </c>
      <c r="H17" s="152">
        <v>13031.141030000001</v>
      </c>
      <c r="I17" s="152">
        <v>95215.57</v>
      </c>
      <c r="J17" s="152">
        <v>26845</v>
      </c>
      <c r="K17" s="152">
        <v>7774</v>
      </c>
      <c r="L17" s="151">
        <v>9694</v>
      </c>
      <c r="M17" s="151">
        <v>10100</v>
      </c>
      <c r="N17" s="151">
        <v>6091.5</v>
      </c>
      <c r="O17" s="151">
        <v>16687.39</v>
      </c>
      <c r="P17" s="151">
        <v>33825</v>
      </c>
    </row>
    <row r="18" spans="1:16" ht="15.95" customHeight="1" x14ac:dyDescent="0.25">
      <c r="A18" s="195"/>
      <c r="B18" s="148" t="s">
        <v>895</v>
      </c>
      <c r="C18" s="151">
        <f t="shared" si="1"/>
        <v>262932.55</v>
      </c>
      <c r="D18" s="151" t="e">
        <f>E18+#REF!+#REF!</f>
        <v>#REF!</v>
      </c>
      <c r="E18" s="151" t="e">
        <f>F18+K18+#REF!</f>
        <v>#REF!</v>
      </c>
      <c r="F18" s="151">
        <f t="shared" ref="F18:F27" si="3">SUM(G18:J18)</f>
        <v>167044.96464999998</v>
      </c>
      <c r="G18" s="152">
        <v>1357.4330199999999</v>
      </c>
      <c r="H18" s="152">
        <v>6976.1516299999994</v>
      </c>
      <c r="I18" s="152">
        <v>71237.98</v>
      </c>
      <c r="J18" s="152">
        <v>87473.4</v>
      </c>
      <c r="K18" s="152">
        <v>17784.2</v>
      </c>
      <c r="L18" s="151">
        <v>9708.5</v>
      </c>
      <c r="M18" s="151">
        <v>11230</v>
      </c>
      <c r="N18" s="151">
        <v>8520.34</v>
      </c>
      <c r="O18" s="151">
        <v>15265.99</v>
      </c>
      <c r="P18" s="151">
        <v>41712.14</v>
      </c>
    </row>
    <row r="19" spans="1:16" ht="15.95" customHeight="1" x14ac:dyDescent="0.25">
      <c r="A19" s="195"/>
      <c r="B19" s="148" t="s">
        <v>896</v>
      </c>
      <c r="C19" s="151">
        <f t="shared" si="1"/>
        <v>522451.81</v>
      </c>
      <c r="D19" s="151" t="e">
        <f>E19+#REF!+#REF!</f>
        <v>#REF!</v>
      </c>
      <c r="E19" s="151" t="e">
        <f>F19+K19+#REF!</f>
        <v>#REF!</v>
      </c>
      <c r="F19" s="151">
        <f t="shared" si="3"/>
        <v>334717.23701000004</v>
      </c>
      <c r="G19" s="152">
        <v>3607.2755000000002</v>
      </c>
      <c r="H19" s="152">
        <v>7759.6815100000003</v>
      </c>
      <c r="I19" s="152">
        <v>140412.32</v>
      </c>
      <c r="J19" s="152">
        <v>182937.96</v>
      </c>
      <c r="K19" s="152">
        <v>15010.3</v>
      </c>
      <c r="L19" s="151">
        <v>10169.049999999999</v>
      </c>
      <c r="M19" s="151">
        <v>15250</v>
      </c>
      <c r="N19" s="151">
        <v>10299.379999999999</v>
      </c>
      <c r="O19" s="151">
        <v>21135.16</v>
      </c>
      <c r="P19" s="151">
        <v>127237.64</v>
      </c>
    </row>
    <row r="20" spans="1:16" ht="15.95" customHeight="1" x14ac:dyDescent="0.25">
      <c r="A20" s="195"/>
      <c r="B20" s="148" t="s">
        <v>897</v>
      </c>
      <c r="C20" s="151">
        <f t="shared" si="1"/>
        <v>411654.81999999995</v>
      </c>
      <c r="D20" s="151" t="e">
        <f>E20+#REF!+#REF!</f>
        <v>#REF!</v>
      </c>
      <c r="E20" s="151" t="e">
        <f>F20+K20+#REF!</f>
        <v>#REF!</v>
      </c>
      <c r="F20" s="151">
        <f t="shared" si="3"/>
        <v>335200.71216999996</v>
      </c>
      <c r="G20" s="152">
        <v>20908.77763</v>
      </c>
      <c r="H20" s="152">
        <v>13405.874540000001</v>
      </c>
      <c r="I20" s="152">
        <v>136285.46</v>
      </c>
      <c r="J20" s="152">
        <v>164600.6</v>
      </c>
      <c r="K20" s="152">
        <v>10996.1</v>
      </c>
      <c r="L20" s="151">
        <v>10346.5</v>
      </c>
      <c r="M20" s="151">
        <v>16270</v>
      </c>
      <c r="N20" s="151">
        <v>8315.4699999999993</v>
      </c>
      <c r="O20" s="151">
        <v>18077.25</v>
      </c>
      <c r="P20" s="151">
        <v>46763.44</v>
      </c>
    </row>
    <row r="21" spans="1:16" ht="15.95" customHeight="1" x14ac:dyDescent="0.25">
      <c r="A21" s="195"/>
      <c r="B21" s="148" t="s">
        <v>898</v>
      </c>
      <c r="C21" s="151">
        <f t="shared" si="1"/>
        <v>339031.20999999996</v>
      </c>
      <c r="D21" s="151" t="e">
        <f>E21+#REF!+#REF!</f>
        <v>#REF!</v>
      </c>
      <c r="E21" s="151" t="e">
        <f>F21+K21+#REF!</f>
        <v>#REF!</v>
      </c>
      <c r="F21" s="151">
        <f t="shared" si="3"/>
        <v>234589.40837000002</v>
      </c>
      <c r="G21" s="152">
        <v>1548.36094</v>
      </c>
      <c r="H21" s="152">
        <v>8955.1874299999999</v>
      </c>
      <c r="I21" s="152">
        <v>172253.26</v>
      </c>
      <c r="J21" s="152">
        <v>51832.6</v>
      </c>
      <c r="K21" s="152">
        <v>14956</v>
      </c>
      <c r="L21" s="151">
        <v>10908</v>
      </c>
      <c r="M21" s="151">
        <v>18210</v>
      </c>
      <c r="N21" s="151">
        <v>6225.47</v>
      </c>
      <c r="O21" s="151">
        <v>17769.400000000001</v>
      </c>
      <c r="P21" s="151">
        <v>46876.480000000003</v>
      </c>
    </row>
    <row r="22" spans="1:16" ht="15.95" customHeight="1" x14ac:dyDescent="0.25">
      <c r="A22" s="195"/>
      <c r="B22" s="148" t="s">
        <v>899</v>
      </c>
      <c r="C22" s="151">
        <f t="shared" si="1"/>
        <v>334588.93999999994</v>
      </c>
      <c r="D22" s="151" t="e">
        <f>E22+#REF!+#REF!</f>
        <v>#REF!</v>
      </c>
      <c r="E22" s="151" t="e">
        <f>F22+K22+#REF!</f>
        <v>#REF!</v>
      </c>
      <c r="F22" s="151">
        <f t="shared" si="3"/>
        <v>169792.92010999998</v>
      </c>
      <c r="G22" s="152">
        <v>1382.1673800000001</v>
      </c>
      <c r="H22" s="152">
        <v>8264.4027299999998</v>
      </c>
      <c r="I22" s="152">
        <v>124383.01</v>
      </c>
      <c r="J22" s="152">
        <v>35763.339999999997</v>
      </c>
      <c r="K22" s="152">
        <v>10507.5</v>
      </c>
      <c r="L22" s="151">
        <v>11717.5</v>
      </c>
      <c r="M22" s="151">
        <v>16870</v>
      </c>
      <c r="N22" s="151">
        <v>6984.9</v>
      </c>
      <c r="O22" s="151">
        <v>21046.05</v>
      </c>
      <c r="P22" s="151">
        <v>107316.64</v>
      </c>
    </row>
    <row r="23" spans="1:16" ht="15.95" customHeight="1" x14ac:dyDescent="0.25">
      <c r="A23" s="195"/>
      <c r="B23" s="148" t="s">
        <v>900</v>
      </c>
      <c r="C23" s="151">
        <f t="shared" si="1"/>
        <v>325395.70999999996</v>
      </c>
      <c r="D23" s="151" t="e">
        <f>E23+#REF!+#REF!</f>
        <v>#REF!</v>
      </c>
      <c r="E23" s="151" t="e">
        <f>F23+K23+#REF!</f>
        <v>#REF!</v>
      </c>
      <c r="F23" s="151">
        <f t="shared" si="3"/>
        <v>258054.94881</v>
      </c>
      <c r="G23" s="152">
        <v>14001.722540000002</v>
      </c>
      <c r="H23" s="152">
        <v>14451.756269999996</v>
      </c>
      <c r="I23" s="152">
        <v>221591.47</v>
      </c>
      <c r="J23" s="152">
        <v>8010</v>
      </c>
      <c r="K23" s="152">
        <v>9843.5</v>
      </c>
      <c r="L23" s="151">
        <v>12482</v>
      </c>
      <c r="M23" s="151">
        <v>17650</v>
      </c>
      <c r="N23" s="151">
        <v>8059</v>
      </c>
      <c r="O23" s="151">
        <v>5795.1</v>
      </c>
      <c r="P23" s="151">
        <v>41964.639999999999</v>
      </c>
    </row>
    <row r="24" spans="1:16" ht="15.95" customHeight="1" x14ac:dyDescent="0.25">
      <c r="A24" s="195"/>
      <c r="B24" s="148" t="s">
        <v>901</v>
      </c>
      <c r="C24" s="151">
        <f t="shared" si="1"/>
        <v>627477.14999999991</v>
      </c>
      <c r="D24" s="151" t="e">
        <f>E24+#REF!+#REF!</f>
        <v>#REF!</v>
      </c>
      <c r="E24" s="151" t="e">
        <f>F24+K24+#REF!</f>
        <v>#REF!</v>
      </c>
      <c r="F24" s="151">
        <f t="shared" si="3"/>
        <v>510789.93315999996</v>
      </c>
      <c r="G24" s="152">
        <v>1466.43542</v>
      </c>
      <c r="H24" s="152">
        <v>9565.837739999999</v>
      </c>
      <c r="I24" s="152">
        <v>381313.16</v>
      </c>
      <c r="J24" s="152">
        <v>118444.5</v>
      </c>
      <c r="K24" s="152">
        <v>21626</v>
      </c>
      <c r="L24" s="151">
        <v>16565.5</v>
      </c>
      <c r="M24" s="151">
        <v>19510</v>
      </c>
      <c r="N24" s="151">
        <v>10436.06</v>
      </c>
      <c r="O24" s="151">
        <v>1133.95</v>
      </c>
      <c r="P24" s="151">
        <v>58447.98</v>
      </c>
    </row>
    <row r="25" spans="1:16" ht="15.95" customHeight="1" x14ac:dyDescent="0.25">
      <c r="A25" s="195"/>
      <c r="B25" s="148" t="s">
        <v>902</v>
      </c>
      <c r="C25" s="151">
        <f t="shared" si="1"/>
        <v>527337.79999999993</v>
      </c>
      <c r="D25" s="151" t="e">
        <f>E25+#REF!+#REF!</f>
        <v>#REF!</v>
      </c>
      <c r="E25" s="151" t="e">
        <f>F25+K25+#REF!</f>
        <v>#REF!</v>
      </c>
      <c r="F25" s="151">
        <f>SUM(G25:J25)</f>
        <v>379057.43969000003</v>
      </c>
      <c r="G25" s="152">
        <v>5541.6270999999997</v>
      </c>
      <c r="H25" s="152">
        <v>8897.4525900000008</v>
      </c>
      <c r="I25" s="152">
        <v>219284.96</v>
      </c>
      <c r="J25" s="152">
        <v>145333.4</v>
      </c>
      <c r="K25" s="152">
        <v>15754.25</v>
      </c>
      <c r="L25" s="151">
        <v>10513</v>
      </c>
      <c r="M25" s="151">
        <v>15150</v>
      </c>
      <c r="N25" s="151">
        <v>7947.66</v>
      </c>
      <c r="O25" s="151">
        <v>14955.55</v>
      </c>
      <c r="P25" s="151">
        <v>98398.98</v>
      </c>
    </row>
    <row r="26" spans="1:16" ht="15.95" customHeight="1" x14ac:dyDescent="0.25">
      <c r="A26" s="195"/>
      <c r="B26" s="153" t="s">
        <v>903</v>
      </c>
      <c r="C26" s="151">
        <f t="shared" si="1"/>
        <v>171973.18</v>
      </c>
      <c r="D26" s="151" t="e">
        <f>E26+#REF!+#REF!</f>
        <v>#REF!</v>
      </c>
      <c r="E26" s="151" t="e">
        <f>F26+K26+#REF!</f>
        <v>#REF!</v>
      </c>
      <c r="F26" s="151">
        <f t="shared" si="3"/>
        <v>95971.712680000011</v>
      </c>
      <c r="G26" s="152">
        <v>14092.23515</v>
      </c>
      <c r="H26" s="152">
        <v>14382.62753</v>
      </c>
      <c r="I26" s="152">
        <v>47159.55</v>
      </c>
      <c r="J26" s="152">
        <v>20337.3</v>
      </c>
      <c r="K26" s="152">
        <v>6635.5</v>
      </c>
      <c r="L26" s="151">
        <v>10449.549999999999</v>
      </c>
      <c r="M26" s="151">
        <v>13960</v>
      </c>
      <c r="N26" s="157">
        <v>9588.76</v>
      </c>
      <c r="O26" s="151">
        <v>19212.400000000001</v>
      </c>
      <c r="P26" s="151">
        <v>44630.12</v>
      </c>
    </row>
    <row r="27" spans="1:16" ht="15.95" customHeight="1" x14ac:dyDescent="0.25">
      <c r="A27" s="195"/>
      <c r="B27" s="153" t="s">
        <v>904</v>
      </c>
      <c r="C27" s="151">
        <f t="shared" si="1"/>
        <v>164218.46999999997</v>
      </c>
      <c r="D27" s="151" t="e">
        <f>E27+#REF!+#REF!</f>
        <v>#REF!</v>
      </c>
      <c r="E27" s="151" t="e">
        <f>F27+K27+#REF!</f>
        <v>#REF!</v>
      </c>
      <c r="F27" s="151">
        <f t="shared" si="3"/>
        <v>77678.35097</v>
      </c>
      <c r="G27" s="152">
        <v>1004.73377</v>
      </c>
      <c r="H27" s="152">
        <v>9293.1872000000003</v>
      </c>
      <c r="I27" s="152">
        <v>42186.43</v>
      </c>
      <c r="J27" s="152">
        <v>25194</v>
      </c>
      <c r="K27" s="152">
        <v>7315.9</v>
      </c>
      <c r="L27" s="151">
        <v>9813.0499999999993</v>
      </c>
      <c r="M27" s="151">
        <v>13060</v>
      </c>
      <c r="N27" s="151">
        <v>7914.26</v>
      </c>
      <c r="O27" s="151">
        <v>17722.05</v>
      </c>
      <c r="P27" s="151">
        <v>41012.78</v>
      </c>
    </row>
    <row r="28" spans="1:16" ht="15.95" customHeight="1" x14ac:dyDescent="0.25">
      <c r="A28" s="195"/>
      <c r="B28" s="153" t="s">
        <v>905</v>
      </c>
      <c r="C28" s="151">
        <f t="shared" si="1"/>
        <v>333795.81</v>
      </c>
      <c r="D28" s="151" t="e">
        <f>E28+#REF!+#REF!</f>
        <v>#REF!</v>
      </c>
      <c r="E28" s="151" t="e">
        <f>F28+K28+#REF!+2135.3372</f>
        <v>#REF!</v>
      </c>
      <c r="F28" s="151">
        <f>SUM(G28:J28)</f>
        <v>176825.09630999999</v>
      </c>
      <c r="G28" s="158">
        <f>660.581760000001-5.1806</f>
        <v>655.40116000000103</v>
      </c>
      <c r="H28" s="158">
        <v>8998.6451499999966</v>
      </c>
      <c r="I28" s="158">
        <v>146978.04999999999</v>
      </c>
      <c r="J28" s="158">
        <v>20193</v>
      </c>
      <c r="K28" s="152">
        <v>27579.1</v>
      </c>
      <c r="L28" s="157">
        <v>10843</v>
      </c>
      <c r="M28" s="151">
        <v>12820</v>
      </c>
      <c r="N28" s="157">
        <v>14504.36</v>
      </c>
      <c r="O28" s="157">
        <v>17020.3</v>
      </c>
      <c r="P28" s="157">
        <v>83858</v>
      </c>
    </row>
    <row r="29" spans="1:16" ht="15.95" customHeight="1" x14ac:dyDescent="0.25">
      <c r="A29" s="195"/>
      <c r="B29" s="153"/>
      <c r="C29" s="155">
        <f t="shared" si="1"/>
        <v>4227089.91</v>
      </c>
      <c r="D29" s="155" t="e">
        <f>E29+#REF!+#REF!</f>
        <v>#REF!</v>
      </c>
      <c r="E29" s="155" t="e">
        <f>F29+K29+#REF!</f>
        <v>#REF!</v>
      </c>
      <c r="F29" s="155">
        <f>SUM(G29:J29)</f>
        <v>2890065.6155400001</v>
      </c>
      <c r="G29" s="156">
        <f t="shared" ref="G29:L29" si="4">SUM(G17:G28)</f>
        <v>80817.350189999997</v>
      </c>
      <c r="H29" s="156">
        <f t="shared" si="4"/>
        <v>123981.94534999999</v>
      </c>
      <c r="I29" s="156">
        <f t="shared" si="4"/>
        <v>1798301.22</v>
      </c>
      <c r="J29" s="156">
        <f t="shared" si="4"/>
        <v>886965.1</v>
      </c>
      <c r="K29" s="156">
        <f t="shared" si="4"/>
        <v>165782.35</v>
      </c>
      <c r="L29" s="156">
        <f t="shared" si="4"/>
        <v>133209.65000000002</v>
      </c>
      <c r="M29" s="156">
        <f>SUM(M17:M28)</f>
        <v>180080</v>
      </c>
      <c r="N29" s="156">
        <f>SUM(N17:N28)</f>
        <v>104887.15999999999</v>
      </c>
      <c r="O29" s="156">
        <f>SUM(O17:O28)</f>
        <v>185820.58999999997</v>
      </c>
      <c r="P29" s="156">
        <f>SUM(P17:P28)</f>
        <v>772043.84000000008</v>
      </c>
    </row>
    <row r="30" spans="1:16" s="3" customFormat="1" ht="15.95" customHeight="1" x14ac:dyDescent="0.25">
      <c r="A30" s="195">
        <v>2017</v>
      </c>
      <c r="B30" s="148" t="s">
        <v>894</v>
      </c>
      <c r="C30" s="151">
        <f t="shared" si="1"/>
        <v>166396.97</v>
      </c>
      <c r="D30" s="151" t="e">
        <f>E30+#REF!+#REF!</f>
        <v>#REF!</v>
      </c>
      <c r="E30" s="151" t="e">
        <f>F30+K30+#REF!</f>
        <v>#REF!</v>
      </c>
      <c r="F30" s="151">
        <f>SUM(G30:J30)</f>
        <v>115358.71696000001</v>
      </c>
      <c r="G30" s="151">
        <v>14207.96803</v>
      </c>
      <c r="H30" s="151">
        <v>14908.58893</v>
      </c>
      <c r="I30" s="151">
        <v>68308.960000000006</v>
      </c>
      <c r="J30" s="151">
        <v>17933.2</v>
      </c>
      <c r="K30" s="152">
        <v>6383.5</v>
      </c>
      <c r="L30" s="151">
        <v>11893</v>
      </c>
      <c r="M30" s="151">
        <v>10030</v>
      </c>
      <c r="N30" s="151">
        <v>6366.06</v>
      </c>
      <c r="O30" s="151">
        <v>16088.25</v>
      </c>
      <c r="P30" s="151">
        <v>29394</v>
      </c>
    </row>
    <row r="31" spans="1:16" s="3" customFormat="1" ht="15.95" customHeight="1" x14ac:dyDescent="0.25">
      <c r="A31" s="195"/>
      <c r="B31" s="148" t="s">
        <v>895</v>
      </c>
      <c r="C31" s="151">
        <f t="shared" si="1"/>
        <v>230452.84</v>
      </c>
      <c r="D31" s="151" t="e">
        <f>E31+#REF!+#REF!</f>
        <v>#REF!</v>
      </c>
      <c r="E31" s="151" t="e">
        <f>F31+K31+#REF!</f>
        <v>#REF!</v>
      </c>
      <c r="F31" s="151">
        <f t="shared" ref="F31:F34" si="5">SUM(G31:J31)</f>
        <v>148101.07269</v>
      </c>
      <c r="G31" s="151">
        <v>326.72095999999999</v>
      </c>
      <c r="H31" s="151">
        <v>8580.42173</v>
      </c>
      <c r="I31" s="151">
        <v>106243.53</v>
      </c>
      <c r="J31" s="151">
        <v>32950.400000000001</v>
      </c>
      <c r="K31" s="152">
        <v>5230.82</v>
      </c>
      <c r="L31" s="151">
        <v>9550.0499999999993</v>
      </c>
      <c r="M31" s="151">
        <v>11770</v>
      </c>
      <c r="N31" s="151">
        <v>8400.56</v>
      </c>
      <c r="O31" s="151">
        <v>15148.23</v>
      </c>
      <c r="P31" s="151">
        <v>41159.25</v>
      </c>
    </row>
    <row r="32" spans="1:16" s="3" customFormat="1" ht="15.95" customHeight="1" x14ac:dyDescent="0.25">
      <c r="A32" s="195"/>
      <c r="B32" s="148" t="s">
        <v>896</v>
      </c>
      <c r="C32" s="157">
        <f t="shared" si="1"/>
        <v>534749.82999999996</v>
      </c>
      <c r="D32" s="151" t="e">
        <f>E32+#REF!+#REF!</f>
        <v>#REF!</v>
      </c>
      <c r="E32" s="151" t="e">
        <f>F32+K32+#REF!</f>
        <v>#REF!</v>
      </c>
      <c r="F32" s="151">
        <f t="shared" si="5"/>
        <v>379848.24904999998</v>
      </c>
      <c r="G32" s="151">
        <v>4315.2796500000004</v>
      </c>
      <c r="H32" s="151">
        <v>9753.1394</v>
      </c>
      <c r="I32" s="157">
        <v>186814.83</v>
      </c>
      <c r="J32" s="151">
        <v>178965</v>
      </c>
      <c r="K32" s="152">
        <v>33099.25</v>
      </c>
      <c r="L32" s="151">
        <v>13326.5</v>
      </c>
      <c r="M32" s="151">
        <v>16480</v>
      </c>
      <c r="N32" s="151">
        <v>10383.36</v>
      </c>
      <c r="O32" s="151">
        <v>17013.419999999998</v>
      </c>
      <c r="P32" s="151">
        <v>78667.47</v>
      </c>
    </row>
    <row r="33" spans="1:18" s="3" customFormat="1" ht="15.95" customHeight="1" x14ac:dyDescent="0.25">
      <c r="A33" s="195"/>
      <c r="B33" s="148" t="s">
        <v>897</v>
      </c>
      <c r="C33" s="151">
        <f t="shared" si="1"/>
        <v>299344.38</v>
      </c>
      <c r="D33" s="151" t="e">
        <f>E33+#REF!+#REF!</f>
        <v>#REF!</v>
      </c>
      <c r="E33" s="151" t="e">
        <f>F33+K33+#REF!</f>
        <v>#REF!</v>
      </c>
      <c r="F33" s="151">
        <f t="shared" si="5"/>
        <v>220788.73897000001</v>
      </c>
      <c r="G33" s="151">
        <v>17455.808850000001</v>
      </c>
      <c r="H33" s="151">
        <v>15820.380120000002</v>
      </c>
      <c r="I33" s="151">
        <v>107139.55</v>
      </c>
      <c r="J33" s="151">
        <v>80373</v>
      </c>
      <c r="K33" s="152">
        <v>19375</v>
      </c>
      <c r="L33" s="151">
        <v>8427</v>
      </c>
      <c r="M33" s="151">
        <v>15260</v>
      </c>
      <c r="N33" s="151">
        <v>6643.5</v>
      </c>
      <c r="O33" s="159">
        <v>21649.03</v>
      </c>
      <c r="P33" s="151">
        <v>40477.300000000003</v>
      </c>
      <c r="R33" s="124"/>
    </row>
    <row r="34" spans="1:18" s="3" customFormat="1" ht="15.95" customHeight="1" x14ac:dyDescent="0.25">
      <c r="A34" s="195"/>
      <c r="B34" s="148" t="s">
        <v>898</v>
      </c>
      <c r="C34" s="151">
        <f t="shared" si="1"/>
        <v>326302.84000000003</v>
      </c>
      <c r="D34" s="151" t="e">
        <f>E34+#REF!+#REF!</f>
        <v>#REF!</v>
      </c>
      <c r="E34" s="151" t="e">
        <f>F34+K34+#REF!</f>
        <v>#REF!</v>
      </c>
      <c r="F34" s="151">
        <f t="shared" si="5"/>
        <v>219713.2444</v>
      </c>
      <c r="G34" s="151">
        <v>889.63575000000003</v>
      </c>
      <c r="H34" s="151">
        <v>9382.2986500000006</v>
      </c>
      <c r="I34" s="151">
        <v>94718.31</v>
      </c>
      <c r="J34" s="151">
        <v>114723</v>
      </c>
      <c r="K34" s="152">
        <v>10701.16</v>
      </c>
      <c r="L34" s="151">
        <v>10796</v>
      </c>
      <c r="M34" s="151">
        <v>18980</v>
      </c>
      <c r="N34" s="157">
        <v>7377.82</v>
      </c>
      <c r="O34" s="151">
        <v>19931.55</v>
      </c>
      <c r="P34" s="151">
        <v>49075</v>
      </c>
    </row>
    <row r="35" spans="1:18" s="3" customFormat="1" ht="15.95" customHeight="1" x14ac:dyDescent="0.25">
      <c r="A35" s="195"/>
      <c r="B35" s="148" t="s">
        <v>899</v>
      </c>
      <c r="C35" s="151">
        <f t="shared" si="1"/>
        <v>261845.35</v>
      </c>
      <c r="D35" s="151" t="e">
        <f>E35+#REF!+#REF!</f>
        <v>#REF!</v>
      </c>
      <c r="E35" s="151" t="e">
        <f>F35+K35+#REF!</f>
        <v>#REF!</v>
      </c>
      <c r="F35" s="151">
        <f>SUM(G35:J35)</f>
        <v>155484.91697999998</v>
      </c>
      <c r="G35" s="151">
        <v>2601.3609299999998</v>
      </c>
      <c r="H35" s="151">
        <v>8699.9960500000016</v>
      </c>
      <c r="I35" s="151">
        <v>117842.56</v>
      </c>
      <c r="J35" s="151">
        <v>26341</v>
      </c>
      <c r="K35" s="152">
        <v>6091.25</v>
      </c>
      <c r="L35" s="151">
        <v>9448</v>
      </c>
      <c r="M35" s="151">
        <v>16710</v>
      </c>
      <c r="N35" s="157">
        <v>7966.32</v>
      </c>
      <c r="O35" s="151">
        <v>15710.22</v>
      </c>
      <c r="P35" s="151">
        <v>61736</v>
      </c>
    </row>
    <row r="36" spans="1:18" s="3" customFormat="1" ht="15.95" customHeight="1" x14ac:dyDescent="0.25">
      <c r="A36" s="195"/>
      <c r="B36" s="148" t="s">
        <v>900</v>
      </c>
      <c r="C36" s="151">
        <f t="shared" si="1"/>
        <v>330863.49</v>
      </c>
      <c r="D36" s="151" t="e">
        <f>E36+#REF!+#REF!</f>
        <v>#REF!</v>
      </c>
      <c r="E36" s="151" t="e">
        <f>F36+K36+#REF!</f>
        <v>#REF!</v>
      </c>
      <c r="F36" s="151">
        <f>SUM(G36:J36)</f>
        <v>238900.62445</v>
      </c>
      <c r="G36" s="151">
        <v>15748.313610000001</v>
      </c>
      <c r="H36" s="151">
        <v>15119.66084</v>
      </c>
      <c r="I36" s="151">
        <v>149731.04999999999</v>
      </c>
      <c r="J36" s="151">
        <v>58301.599999999999</v>
      </c>
      <c r="K36" s="152">
        <v>15669.5</v>
      </c>
      <c r="L36" s="151">
        <v>12246</v>
      </c>
      <c r="M36" s="151">
        <v>19890</v>
      </c>
      <c r="N36" s="151">
        <v>7529.3</v>
      </c>
      <c r="O36" s="151">
        <v>11176.04</v>
      </c>
      <c r="P36" s="151">
        <v>56320</v>
      </c>
    </row>
    <row r="37" spans="1:18" s="3" customFormat="1" ht="15.95" customHeight="1" x14ac:dyDescent="0.25">
      <c r="A37" s="195"/>
      <c r="B37" s="148" t="s">
        <v>901</v>
      </c>
      <c r="C37" s="151">
        <f t="shared" si="1"/>
        <v>563258.48</v>
      </c>
      <c r="D37" s="151" t="e">
        <f>E37+#REF!+#REF!</f>
        <v>#REF!</v>
      </c>
      <c r="E37" s="151" t="e">
        <f>F37+K37+#REF!</f>
        <v>#REF!</v>
      </c>
      <c r="F37" s="151">
        <f>SUM(G37:J37)</f>
        <v>431980.69758000004</v>
      </c>
      <c r="G37" s="151">
        <v>1608.6910700000001</v>
      </c>
      <c r="H37" s="151">
        <v>10001.44651</v>
      </c>
      <c r="I37" s="151">
        <v>250943.96</v>
      </c>
      <c r="J37" s="151">
        <v>169426.6</v>
      </c>
      <c r="K37" s="152">
        <v>14423.5</v>
      </c>
      <c r="L37" s="151">
        <v>17122</v>
      </c>
      <c r="M37" s="151">
        <v>20350</v>
      </c>
      <c r="N37" s="151">
        <v>10140.86</v>
      </c>
      <c r="O37" s="151">
        <v>1497.81</v>
      </c>
      <c r="P37" s="151">
        <v>79353.75</v>
      </c>
    </row>
    <row r="38" spans="1:18" s="3" customFormat="1" ht="15.95" customHeight="1" x14ac:dyDescent="0.25">
      <c r="A38" s="195"/>
      <c r="B38" s="148" t="s">
        <v>902</v>
      </c>
      <c r="C38" s="151">
        <f t="shared" si="1"/>
        <v>296494.75</v>
      </c>
      <c r="D38" s="151"/>
      <c r="E38" s="151"/>
      <c r="F38" s="151"/>
      <c r="G38" s="151"/>
      <c r="H38" s="151"/>
      <c r="I38" s="151">
        <v>103216.77</v>
      </c>
      <c r="J38" s="151">
        <v>37786.5</v>
      </c>
      <c r="K38" s="151">
        <v>22563.8</v>
      </c>
      <c r="L38" s="151">
        <v>11259</v>
      </c>
      <c r="M38" s="151">
        <v>14990</v>
      </c>
      <c r="N38" s="151">
        <v>7432.46</v>
      </c>
      <c r="O38" s="151">
        <v>12556.22</v>
      </c>
      <c r="P38" s="151">
        <v>86690</v>
      </c>
    </row>
    <row r="39" spans="1:18" s="3" customFormat="1" ht="15.95" customHeight="1" x14ac:dyDescent="0.25">
      <c r="A39" s="195"/>
      <c r="B39" s="153" t="s">
        <v>903</v>
      </c>
      <c r="C39" s="151">
        <f t="shared" si="1"/>
        <v>326538.93</v>
      </c>
      <c r="D39" s="151"/>
      <c r="E39" s="151"/>
      <c r="F39" s="151"/>
      <c r="G39" s="151"/>
      <c r="H39" s="151"/>
      <c r="I39" s="151">
        <v>50070.76</v>
      </c>
      <c r="J39" s="151">
        <v>154222</v>
      </c>
      <c r="K39" s="151">
        <v>13401.72</v>
      </c>
      <c r="L39" s="151">
        <v>13108.83</v>
      </c>
      <c r="M39" s="151">
        <v>16280</v>
      </c>
      <c r="N39" s="151">
        <v>8223.66</v>
      </c>
      <c r="O39" s="151">
        <v>17673.96</v>
      </c>
      <c r="P39" s="151">
        <v>53558</v>
      </c>
    </row>
    <row r="40" spans="1:18" s="3" customFormat="1" ht="15.95" customHeight="1" x14ac:dyDescent="0.25">
      <c r="A40" s="195"/>
      <c r="B40" s="153" t="s">
        <v>904</v>
      </c>
      <c r="C40" s="151">
        <f t="shared" si="1"/>
        <v>167103.91</v>
      </c>
      <c r="D40" s="151"/>
      <c r="E40" s="151"/>
      <c r="F40" s="151"/>
      <c r="G40" s="151"/>
      <c r="H40" s="151"/>
      <c r="I40" s="151">
        <v>47816.55</v>
      </c>
      <c r="J40" s="151">
        <v>27874</v>
      </c>
      <c r="K40" s="151">
        <v>8397.85</v>
      </c>
      <c r="L40" s="151">
        <v>8653</v>
      </c>
      <c r="M40" s="151">
        <v>14620</v>
      </c>
      <c r="N40" s="151">
        <v>8361.06</v>
      </c>
      <c r="O40" s="151">
        <v>16385.7</v>
      </c>
      <c r="P40" s="151">
        <v>34995.75</v>
      </c>
    </row>
    <row r="41" spans="1:18" s="3" customFormat="1" ht="15.95" customHeight="1" x14ac:dyDescent="0.25">
      <c r="A41" s="195"/>
      <c r="B41" s="153" t="s">
        <v>905</v>
      </c>
      <c r="C41" s="151">
        <f t="shared" si="1"/>
        <v>572045.29999999993</v>
      </c>
      <c r="D41" s="151"/>
      <c r="E41" s="151"/>
      <c r="F41" s="151"/>
      <c r="G41" s="151"/>
      <c r="H41" s="151"/>
      <c r="I41" s="151">
        <v>154918</v>
      </c>
      <c r="J41" s="151">
        <v>258666</v>
      </c>
      <c r="K41" s="151">
        <v>20395.62</v>
      </c>
      <c r="L41" s="151">
        <v>10310</v>
      </c>
      <c r="M41" s="151">
        <v>15720</v>
      </c>
      <c r="N41" s="151">
        <v>10864.06</v>
      </c>
      <c r="O41" s="151">
        <v>15222.1</v>
      </c>
      <c r="P41" s="151">
        <v>85949.52</v>
      </c>
    </row>
    <row r="42" spans="1:18" s="3" customFormat="1" ht="15.95" customHeight="1" x14ac:dyDescent="0.25">
      <c r="A42" s="195"/>
      <c r="B42" s="154" t="str">
        <f>IF(L!$A$1=1,L!B165,IF(L!$A$1=2,L!C165,L!D165))</f>
        <v>Gjithsej 2017</v>
      </c>
      <c r="C42" s="155">
        <f t="shared" si="1"/>
        <v>4075397.07</v>
      </c>
      <c r="D42" s="155" t="e">
        <f>E42+#REF!+#REF!</f>
        <v>#REF!</v>
      </c>
      <c r="E42" s="155" t="e">
        <f>F42+K42+#REF!</f>
        <v>#REF!</v>
      </c>
      <c r="F42" s="155">
        <f>SUM(G42:J42)</f>
        <v>2744746.8410799997</v>
      </c>
      <c r="G42" s="156">
        <f t="shared" ref="G42:P42" si="6">SUM(G30:G41)</f>
        <v>57153.778850000002</v>
      </c>
      <c r="H42" s="156">
        <f t="shared" si="6"/>
        <v>92265.932229999991</v>
      </c>
      <c r="I42" s="156">
        <f t="shared" si="6"/>
        <v>1437764.83</v>
      </c>
      <c r="J42" s="156">
        <f t="shared" si="6"/>
        <v>1157562.2999999998</v>
      </c>
      <c r="K42" s="156">
        <f t="shared" si="6"/>
        <v>175732.97</v>
      </c>
      <c r="L42" s="156">
        <f t="shared" si="6"/>
        <v>136139.38</v>
      </c>
      <c r="M42" s="156">
        <f t="shared" si="6"/>
        <v>191080</v>
      </c>
      <c r="N42" s="156">
        <f t="shared" si="6"/>
        <v>99689.02</v>
      </c>
      <c r="O42" s="156">
        <f t="shared" si="6"/>
        <v>180052.53</v>
      </c>
      <c r="P42" s="156">
        <f t="shared" si="6"/>
        <v>697376.04</v>
      </c>
    </row>
    <row r="43" spans="1:18" s="3" customFormat="1" ht="15.95" customHeight="1" x14ac:dyDescent="0.25">
      <c r="A43" s="195">
        <v>2018</v>
      </c>
      <c r="B43" s="148" t="s">
        <v>894</v>
      </c>
      <c r="C43" s="151">
        <f t="shared" ref="C43:C50" si="7">SUM(I43:P43)</f>
        <v>261379.9</v>
      </c>
      <c r="D43" s="151" t="e">
        <f>E43+#REF!+#REF!</f>
        <v>#REF!</v>
      </c>
      <c r="E43" s="151" t="e">
        <f>F43+K43+#REF!</f>
        <v>#REF!</v>
      </c>
      <c r="F43" s="151">
        <f>SUM(G43:J43)</f>
        <v>161288.55696000002</v>
      </c>
      <c r="G43" s="151">
        <v>14207.96803</v>
      </c>
      <c r="H43" s="151">
        <v>14908.58893</v>
      </c>
      <c r="I43" s="151">
        <v>89871</v>
      </c>
      <c r="J43" s="151">
        <v>42301</v>
      </c>
      <c r="K43" s="152">
        <v>18826.14</v>
      </c>
      <c r="L43" s="151">
        <v>11212</v>
      </c>
      <c r="M43" s="151">
        <v>12480</v>
      </c>
      <c r="N43" s="151">
        <v>7304.96</v>
      </c>
      <c r="O43" s="151">
        <v>15325.3</v>
      </c>
      <c r="P43" s="151">
        <v>64059.5</v>
      </c>
    </row>
    <row r="44" spans="1:18" s="3" customFormat="1" ht="15.95" customHeight="1" x14ac:dyDescent="0.25">
      <c r="A44" s="195"/>
      <c r="B44" s="148" t="s">
        <v>895</v>
      </c>
      <c r="C44" s="151">
        <f t="shared" si="7"/>
        <v>228214.49000000002</v>
      </c>
      <c r="D44" s="151" t="e">
        <f>E44+#REF!+#REF!</f>
        <v>#REF!</v>
      </c>
      <c r="E44" s="151" t="e">
        <f>F44+K44+#REF!</f>
        <v>#REF!</v>
      </c>
      <c r="F44" s="151">
        <f t="shared" ref="F44:F47" si="8">SUM(G44:J44)</f>
        <v>115621.60269</v>
      </c>
      <c r="G44" s="151">
        <v>326.72095999999999</v>
      </c>
      <c r="H44" s="151">
        <v>8580.42173</v>
      </c>
      <c r="I44" s="151">
        <v>93221.46</v>
      </c>
      <c r="J44" s="151">
        <v>13493</v>
      </c>
      <c r="K44" s="152">
        <v>20204.57</v>
      </c>
      <c r="L44" s="151">
        <v>8852</v>
      </c>
      <c r="M44" s="151">
        <v>11450.5</v>
      </c>
      <c r="N44" s="151">
        <v>9136.86</v>
      </c>
      <c r="O44" s="151">
        <v>13787.6</v>
      </c>
      <c r="P44" s="151">
        <v>58068.5</v>
      </c>
    </row>
    <row r="45" spans="1:18" s="3" customFormat="1" ht="15.95" customHeight="1" x14ac:dyDescent="0.25">
      <c r="A45" s="195"/>
      <c r="B45" s="148" t="s">
        <v>896</v>
      </c>
      <c r="C45" s="157">
        <f t="shared" si="7"/>
        <v>358471.3</v>
      </c>
      <c r="D45" s="151" t="e">
        <f>E45+#REF!+#REF!</f>
        <v>#REF!</v>
      </c>
      <c r="E45" s="151" t="e">
        <f>F45+K45+#REF!</f>
        <v>#REF!</v>
      </c>
      <c r="F45" s="151">
        <f t="shared" si="8"/>
        <v>212524.79905</v>
      </c>
      <c r="G45" s="151">
        <v>4315.2796500000004</v>
      </c>
      <c r="H45" s="151">
        <v>9753.1394</v>
      </c>
      <c r="I45" s="157">
        <v>94387.38</v>
      </c>
      <c r="J45" s="151">
        <v>104069</v>
      </c>
      <c r="K45" s="152">
        <v>10289.209999999999</v>
      </c>
      <c r="L45" s="151">
        <v>9236</v>
      </c>
      <c r="M45" s="151">
        <v>16640</v>
      </c>
      <c r="N45" s="151">
        <v>8912.4599999999991</v>
      </c>
      <c r="O45" s="151">
        <v>20617</v>
      </c>
      <c r="P45" s="151">
        <v>94320.25</v>
      </c>
    </row>
    <row r="46" spans="1:18" s="3" customFormat="1" ht="15.95" customHeight="1" x14ac:dyDescent="0.25">
      <c r="A46" s="195"/>
      <c r="B46" s="148" t="s">
        <v>897</v>
      </c>
      <c r="C46" s="151">
        <f t="shared" si="7"/>
        <v>367433.38999999996</v>
      </c>
      <c r="D46" s="151" t="e">
        <f>E46+#REF!+#REF!</f>
        <v>#REF!</v>
      </c>
      <c r="E46" s="151" t="e">
        <f>F46+K46+#REF!</f>
        <v>#REF!</v>
      </c>
      <c r="F46" s="151">
        <f t="shared" si="8"/>
        <v>266702.28896999999</v>
      </c>
      <c r="G46" s="151">
        <v>17455.808850000001</v>
      </c>
      <c r="H46" s="151">
        <v>15820.380120000002</v>
      </c>
      <c r="I46" s="151">
        <v>107851.1</v>
      </c>
      <c r="J46" s="151">
        <v>125575</v>
      </c>
      <c r="K46" s="152">
        <v>20322.830000000002</v>
      </c>
      <c r="L46" s="151">
        <v>9954</v>
      </c>
      <c r="M46" s="151">
        <v>16330</v>
      </c>
      <c r="N46" s="151">
        <v>7385.16</v>
      </c>
      <c r="O46" s="160">
        <v>24403.3</v>
      </c>
      <c r="P46" s="151">
        <v>55612</v>
      </c>
    </row>
    <row r="47" spans="1:18" s="3" customFormat="1" ht="15.95" customHeight="1" x14ac:dyDescent="0.25">
      <c r="A47" s="195"/>
      <c r="B47" s="148" t="s">
        <v>898</v>
      </c>
      <c r="C47" s="151">
        <f t="shared" si="7"/>
        <v>298835.88</v>
      </c>
      <c r="D47" s="151" t="e">
        <f>E47+#REF!+#REF!</f>
        <v>#REF!</v>
      </c>
      <c r="E47" s="151" t="e">
        <f>F47+K47+#REF!</f>
        <v>#REF!</v>
      </c>
      <c r="F47" s="151">
        <f t="shared" si="8"/>
        <v>165828.83439999999</v>
      </c>
      <c r="G47" s="151">
        <v>889.63575000000003</v>
      </c>
      <c r="H47" s="151">
        <v>9382.2986500000006</v>
      </c>
      <c r="I47" s="151">
        <v>117983.9</v>
      </c>
      <c r="J47" s="151">
        <v>37573</v>
      </c>
      <c r="K47" s="152">
        <v>19085.22</v>
      </c>
      <c r="L47" s="151">
        <v>10523</v>
      </c>
      <c r="M47" s="151">
        <v>18430</v>
      </c>
      <c r="N47" s="157">
        <v>6879.76</v>
      </c>
      <c r="O47" s="151">
        <v>19175.5</v>
      </c>
      <c r="P47" s="151">
        <v>69185.5</v>
      </c>
    </row>
    <row r="48" spans="1:18" s="3" customFormat="1" ht="15.95" customHeight="1" x14ac:dyDescent="0.25">
      <c r="A48" s="195"/>
      <c r="B48" s="148" t="s">
        <v>899</v>
      </c>
      <c r="C48" s="151">
        <f t="shared" si="7"/>
        <v>297745.23</v>
      </c>
      <c r="D48" s="151" t="e">
        <f>E48+#REF!+#REF!</f>
        <v>#REF!</v>
      </c>
      <c r="E48" s="151" t="e">
        <f>F48+K48+#REF!</f>
        <v>#REF!</v>
      </c>
      <c r="F48" s="151">
        <f>SUM(G48:J48)</f>
        <v>147792.88698000001</v>
      </c>
      <c r="G48" s="151">
        <v>2601.3609299999998</v>
      </c>
      <c r="H48" s="151">
        <v>8699.9960500000016</v>
      </c>
      <c r="I48" s="151">
        <v>121963.53</v>
      </c>
      <c r="J48" s="151">
        <v>14528</v>
      </c>
      <c r="K48" s="152">
        <v>13196.54</v>
      </c>
      <c r="L48" s="151">
        <v>10447</v>
      </c>
      <c r="M48" s="151">
        <v>16510</v>
      </c>
      <c r="N48" s="157">
        <v>6368.56</v>
      </c>
      <c r="O48" s="151">
        <v>15616.6</v>
      </c>
      <c r="P48" s="151">
        <v>99115</v>
      </c>
    </row>
    <row r="49" spans="1:16" s="3" customFormat="1" ht="15.95" customHeight="1" x14ac:dyDescent="0.25">
      <c r="A49" s="195"/>
      <c r="B49" s="148" t="s">
        <v>900</v>
      </c>
      <c r="C49" s="151">
        <f t="shared" si="7"/>
        <v>376259.33999999997</v>
      </c>
      <c r="D49" s="151" t="e">
        <f>E49+#REF!+#REF!</f>
        <v>#REF!</v>
      </c>
      <c r="E49" s="151" t="e">
        <f>F49+K49+#REF!</f>
        <v>#REF!</v>
      </c>
      <c r="F49" s="151">
        <f>SUM(G49:J49)</f>
        <v>206015.18445</v>
      </c>
      <c r="G49" s="151">
        <v>15748.313610000001</v>
      </c>
      <c r="H49" s="151">
        <v>15119.66084</v>
      </c>
      <c r="I49" s="151">
        <v>164993.21</v>
      </c>
      <c r="J49" s="151">
        <v>10154</v>
      </c>
      <c r="K49" s="152">
        <v>22651.39</v>
      </c>
      <c r="L49" s="151">
        <v>14071</v>
      </c>
      <c r="M49" s="151">
        <v>21220</v>
      </c>
      <c r="N49" s="151">
        <v>8048.1</v>
      </c>
      <c r="O49" s="151">
        <v>7313.64</v>
      </c>
      <c r="P49" s="151">
        <v>127808</v>
      </c>
    </row>
    <row r="50" spans="1:16" s="3" customFormat="1" ht="15.95" customHeight="1" x14ac:dyDescent="0.25">
      <c r="A50" s="195"/>
      <c r="B50" s="148" t="s">
        <v>901</v>
      </c>
      <c r="C50" s="151">
        <f t="shared" si="7"/>
        <v>381144.97</v>
      </c>
      <c r="D50" s="151" t="e">
        <f>E50+#REF!+#REF!</f>
        <v>#REF!</v>
      </c>
      <c r="E50" s="151" t="e">
        <f>F50+K50+#REF!</f>
        <v>#REF!</v>
      </c>
      <c r="F50" s="151">
        <f>SUM(G50:J50)</f>
        <v>192163.12758</v>
      </c>
      <c r="G50" s="151">
        <v>1608.6910700000001</v>
      </c>
      <c r="H50" s="151">
        <v>10001.44651</v>
      </c>
      <c r="I50" s="151">
        <v>142271.99</v>
      </c>
      <c r="J50" s="151">
        <v>38281</v>
      </c>
      <c r="K50" s="152">
        <v>25907.42</v>
      </c>
      <c r="L50" s="151">
        <v>13383</v>
      </c>
      <c r="M50" s="151">
        <v>19020</v>
      </c>
      <c r="N50" s="151">
        <v>11401.36</v>
      </c>
      <c r="O50" s="151">
        <v>685.2</v>
      </c>
      <c r="P50" s="151">
        <v>130195</v>
      </c>
    </row>
    <row r="51" spans="1:16" s="3" customFormat="1" ht="15.95" customHeight="1" x14ac:dyDescent="0.25">
      <c r="A51" s="195"/>
      <c r="B51" s="148" t="s">
        <v>902</v>
      </c>
      <c r="C51" s="151">
        <f>I51+J51+K51+L51+M51+N51+O51+P51</f>
        <v>239461.46000000002</v>
      </c>
      <c r="D51" s="151"/>
      <c r="E51" s="151"/>
      <c r="F51" s="151"/>
      <c r="G51" s="151"/>
      <c r="H51" s="151"/>
      <c r="I51" s="151">
        <v>66318.13</v>
      </c>
      <c r="J51" s="151">
        <v>12466</v>
      </c>
      <c r="K51" s="151">
        <v>19281.560000000001</v>
      </c>
      <c r="L51" s="151">
        <v>11345.4</v>
      </c>
      <c r="M51" s="151">
        <v>15110</v>
      </c>
      <c r="N51" s="151">
        <v>8443.7000000000007</v>
      </c>
      <c r="O51" s="151">
        <v>13657.17</v>
      </c>
      <c r="P51" s="151">
        <v>92839.5</v>
      </c>
    </row>
    <row r="52" spans="1:16" s="3" customFormat="1" ht="15.95" customHeight="1" x14ac:dyDescent="0.25">
      <c r="A52" s="195"/>
      <c r="B52" s="153" t="s">
        <v>903</v>
      </c>
      <c r="C52" s="151">
        <f t="shared" ref="C52:C68" si="9">I52+J52+K52+L52+M52+N52+O52+P52</f>
        <v>593540.64</v>
      </c>
      <c r="D52" s="151"/>
      <c r="E52" s="151"/>
      <c r="F52" s="151"/>
      <c r="G52" s="151"/>
      <c r="H52" s="151"/>
      <c r="I52" s="151">
        <v>163834.89000000001</v>
      </c>
      <c r="J52" s="151">
        <v>212172</v>
      </c>
      <c r="K52" s="151">
        <v>18202.689999999999</v>
      </c>
      <c r="L52" s="151">
        <v>10758.6</v>
      </c>
      <c r="M52" s="151">
        <v>16640</v>
      </c>
      <c r="N52" s="151">
        <v>10317.200000000001</v>
      </c>
      <c r="O52" s="151">
        <v>19551.8</v>
      </c>
      <c r="P52" s="151">
        <v>142063.46</v>
      </c>
    </row>
    <row r="53" spans="1:16" s="3" customFormat="1" ht="15.95" customHeight="1" x14ac:dyDescent="0.25">
      <c r="A53" s="195"/>
      <c r="B53" s="153" t="s">
        <v>904</v>
      </c>
      <c r="C53" s="151">
        <f t="shared" si="9"/>
        <v>286684.57</v>
      </c>
      <c r="D53" s="151"/>
      <c r="E53" s="151"/>
      <c r="F53" s="151"/>
      <c r="G53" s="151"/>
      <c r="H53" s="151"/>
      <c r="I53" s="151">
        <v>65540.06</v>
      </c>
      <c r="J53" s="151">
        <v>64081.2</v>
      </c>
      <c r="K53" s="151">
        <v>12491.61</v>
      </c>
      <c r="L53" s="151">
        <v>11072.5</v>
      </c>
      <c r="M53" s="151">
        <v>15070</v>
      </c>
      <c r="N53" s="151">
        <v>9349.1</v>
      </c>
      <c r="O53" s="151">
        <v>24804.1</v>
      </c>
      <c r="P53" s="151">
        <v>84276</v>
      </c>
    </row>
    <row r="54" spans="1:16" s="3" customFormat="1" ht="15.95" customHeight="1" x14ac:dyDescent="0.25">
      <c r="A54" s="195"/>
      <c r="B54" s="153" t="s">
        <v>905</v>
      </c>
      <c r="C54" s="151">
        <f t="shared" si="9"/>
        <v>494568.82000000007</v>
      </c>
      <c r="D54" s="151"/>
      <c r="E54" s="151"/>
      <c r="F54" s="151"/>
      <c r="G54" s="151"/>
      <c r="H54" s="151"/>
      <c r="I54" s="151">
        <v>183869.7</v>
      </c>
      <c r="J54" s="151">
        <v>104036</v>
      </c>
      <c r="K54" s="151">
        <v>15666.19</v>
      </c>
      <c r="L54" s="151">
        <v>9365</v>
      </c>
      <c r="M54" s="151">
        <v>15250</v>
      </c>
      <c r="N54" s="151">
        <v>11544.3</v>
      </c>
      <c r="O54" s="151">
        <v>18887.47</v>
      </c>
      <c r="P54" s="151">
        <v>135950.16</v>
      </c>
    </row>
    <row r="55" spans="1:16" s="3" customFormat="1" ht="15.95" customHeight="1" x14ac:dyDescent="0.25">
      <c r="A55" s="199"/>
      <c r="B55" s="161" t="str">
        <f>IF(L!$A$1=1,L!B178,IF(L!$A$1=2,L!C178,L!D178))</f>
        <v>Gjithsej 2018</v>
      </c>
      <c r="C55" s="155">
        <f t="shared" si="9"/>
        <v>4183739.99</v>
      </c>
      <c r="D55" s="162" t="e">
        <f>E55+#REF!+#REF!</f>
        <v>#REF!</v>
      </c>
      <c r="E55" s="162" t="e">
        <f>F55+K55+#REF!</f>
        <v>#REF!</v>
      </c>
      <c r="F55" s="162">
        <f>SUM(G55:J55)</f>
        <v>2340255.2610800001</v>
      </c>
      <c r="G55" s="163">
        <f t="shared" ref="G55:P55" si="10">SUM(G43:G54)</f>
        <v>57153.778850000002</v>
      </c>
      <c r="H55" s="163">
        <f t="shared" si="10"/>
        <v>92265.932229999991</v>
      </c>
      <c r="I55" s="163">
        <f t="shared" si="10"/>
        <v>1412106.35</v>
      </c>
      <c r="J55" s="163">
        <f t="shared" si="10"/>
        <v>778729.2</v>
      </c>
      <c r="K55" s="163">
        <f t="shared" si="10"/>
        <v>216125.37</v>
      </c>
      <c r="L55" s="163">
        <f t="shared" si="10"/>
        <v>130219.5</v>
      </c>
      <c r="M55" s="163">
        <f t="shared" si="10"/>
        <v>194150.5</v>
      </c>
      <c r="N55" s="163">
        <f t="shared" si="10"/>
        <v>105091.52</v>
      </c>
      <c r="O55" s="163">
        <f>SUM(O43:O54)</f>
        <v>193824.68</v>
      </c>
      <c r="P55" s="163">
        <f t="shared" si="10"/>
        <v>1153492.8699999999</v>
      </c>
    </row>
    <row r="56" spans="1:16" s="3" customFormat="1" ht="15.95" customHeight="1" x14ac:dyDescent="0.25">
      <c r="A56" s="164"/>
      <c r="B56" s="165" t="s">
        <v>894</v>
      </c>
      <c r="C56" s="151">
        <f t="shared" si="9"/>
        <v>227724.74</v>
      </c>
      <c r="D56" s="142" t="e">
        <v>#REF!</v>
      </c>
      <c r="E56" s="142" t="e">
        <v>#REF!</v>
      </c>
      <c r="F56" s="142">
        <v>161288.55696000002</v>
      </c>
      <c r="G56" s="143">
        <v>14207.96803</v>
      </c>
      <c r="H56" s="143">
        <v>14908.58893</v>
      </c>
      <c r="I56" s="143">
        <v>85427.85</v>
      </c>
      <c r="J56" s="143">
        <v>12360</v>
      </c>
      <c r="K56" s="143">
        <v>7384.79</v>
      </c>
      <c r="L56" s="142">
        <v>10869</v>
      </c>
      <c r="M56" s="142">
        <v>11740</v>
      </c>
      <c r="N56" s="142">
        <v>6743.6</v>
      </c>
      <c r="O56" s="142">
        <v>15715</v>
      </c>
      <c r="P56" s="142">
        <v>77484.5</v>
      </c>
    </row>
    <row r="57" spans="1:16" s="3" customFormat="1" ht="15.95" customHeight="1" x14ac:dyDescent="0.25">
      <c r="A57" s="166"/>
      <c r="B57" s="165" t="s">
        <v>895</v>
      </c>
      <c r="C57" s="151">
        <f t="shared" si="9"/>
        <v>214229.68</v>
      </c>
      <c r="D57" s="142" t="e">
        <v>#REF!</v>
      </c>
      <c r="E57" s="142" t="e">
        <v>#REF!</v>
      </c>
      <c r="F57" s="142">
        <v>115621.60269</v>
      </c>
      <c r="G57" s="143">
        <v>326.72095999999999</v>
      </c>
      <c r="H57" s="143">
        <v>8580.42173</v>
      </c>
      <c r="I57" s="143">
        <v>64828.09</v>
      </c>
      <c r="J57" s="143">
        <v>3833</v>
      </c>
      <c r="K57" s="143">
        <v>19425.689999999999</v>
      </c>
      <c r="L57" s="142">
        <v>14811</v>
      </c>
      <c r="M57" s="142">
        <v>12150</v>
      </c>
      <c r="N57" s="142">
        <v>9262.4</v>
      </c>
      <c r="O57" s="142">
        <v>16631</v>
      </c>
      <c r="P57" s="142">
        <v>73288.5</v>
      </c>
    </row>
    <row r="58" spans="1:16" s="3" customFormat="1" ht="15.95" customHeight="1" x14ac:dyDescent="0.25">
      <c r="A58" s="166"/>
      <c r="B58" s="165" t="s">
        <v>896</v>
      </c>
      <c r="C58" s="151">
        <f t="shared" si="9"/>
        <v>352752.85</v>
      </c>
      <c r="D58" s="142" t="e">
        <v>#REF!</v>
      </c>
      <c r="E58" s="142" t="e">
        <v>#REF!</v>
      </c>
      <c r="F58" s="142">
        <v>212524.79905</v>
      </c>
      <c r="G58" s="143">
        <v>4315.2796500000004</v>
      </c>
      <c r="H58" s="143">
        <v>9753.1394</v>
      </c>
      <c r="I58" s="143">
        <v>127432.43</v>
      </c>
      <c r="J58" s="143">
        <v>49237</v>
      </c>
      <c r="K58" s="143">
        <v>8674.69</v>
      </c>
      <c r="L58" s="142">
        <v>11496</v>
      </c>
      <c r="M58" s="142">
        <v>17100</v>
      </c>
      <c r="N58" s="142">
        <v>11845.73</v>
      </c>
      <c r="O58" s="142">
        <v>19502.5</v>
      </c>
      <c r="P58" s="142">
        <f>91159.5+16305</f>
        <v>107464.5</v>
      </c>
    </row>
    <row r="59" spans="1:16" s="3" customFormat="1" ht="15.95" customHeight="1" x14ac:dyDescent="0.25">
      <c r="A59" s="166"/>
      <c r="B59" s="165" t="s">
        <v>897</v>
      </c>
      <c r="C59" s="151">
        <f t="shared" si="9"/>
        <v>609052.44999999995</v>
      </c>
      <c r="D59" s="142" t="e">
        <v>#REF!</v>
      </c>
      <c r="E59" s="142" t="e">
        <v>#REF!</v>
      </c>
      <c r="F59" s="142">
        <v>266702.28896999999</v>
      </c>
      <c r="G59" s="143">
        <v>17455.808850000001</v>
      </c>
      <c r="H59" s="143">
        <v>15820.380120000002</v>
      </c>
      <c r="I59" s="143">
        <v>195748.27</v>
      </c>
      <c r="J59" s="143">
        <v>240452</v>
      </c>
      <c r="K59" s="143">
        <v>22980.93</v>
      </c>
      <c r="L59" s="142">
        <v>11411</v>
      </c>
      <c r="M59" s="142">
        <v>17520</v>
      </c>
      <c r="N59" s="142">
        <v>8461.7000000000007</v>
      </c>
      <c r="O59" s="142">
        <v>19420.8</v>
      </c>
      <c r="P59" s="142">
        <v>93057.75</v>
      </c>
    </row>
    <row r="60" spans="1:16" s="3" customFormat="1" ht="15.95" customHeight="1" x14ac:dyDescent="0.25">
      <c r="A60" s="166"/>
      <c r="B60" s="165" t="s">
        <v>898</v>
      </c>
      <c r="C60" s="151">
        <f t="shared" si="9"/>
        <v>357989.98000000004</v>
      </c>
      <c r="D60" s="142" t="e">
        <v>#REF!</v>
      </c>
      <c r="E60" s="142" t="e">
        <v>#REF!</v>
      </c>
      <c r="F60" s="142">
        <v>165828.83439999999</v>
      </c>
      <c r="G60" s="143">
        <v>889.63575000000003</v>
      </c>
      <c r="H60" s="143">
        <v>9382.2986500000006</v>
      </c>
      <c r="I60" s="143">
        <v>141284.64000000001</v>
      </c>
      <c r="J60" s="143">
        <v>30664</v>
      </c>
      <c r="K60" s="143">
        <v>23544.639999999999</v>
      </c>
      <c r="L60" s="142">
        <v>11384</v>
      </c>
      <c r="M60" s="142">
        <v>19610</v>
      </c>
      <c r="N60" s="142">
        <v>8133.4</v>
      </c>
      <c r="O60" s="142">
        <v>22598.6</v>
      </c>
      <c r="P60" s="142">
        <v>100770.7</v>
      </c>
    </row>
    <row r="61" spans="1:16" s="3" customFormat="1" ht="15.95" customHeight="1" x14ac:dyDescent="0.25">
      <c r="A61" s="166">
        <v>2019</v>
      </c>
      <c r="B61" s="165" t="s">
        <v>899</v>
      </c>
      <c r="C61" s="151">
        <f t="shared" si="9"/>
        <v>408478.78</v>
      </c>
      <c r="D61" s="142" t="e">
        <v>#REF!</v>
      </c>
      <c r="E61" s="142" t="e">
        <v>#REF!</v>
      </c>
      <c r="F61" s="142">
        <v>147792.88698000001</v>
      </c>
      <c r="G61" s="143">
        <v>2601.3609299999998</v>
      </c>
      <c r="H61" s="143">
        <v>8699.9960500000016</v>
      </c>
      <c r="I61" s="143">
        <v>158330.17000000001</v>
      </c>
      <c r="J61" s="143">
        <v>115780</v>
      </c>
      <c r="K61" s="143">
        <v>13618.84</v>
      </c>
      <c r="L61" s="142">
        <v>10822</v>
      </c>
      <c r="M61" s="142">
        <v>17280</v>
      </c>
      <c r="N61" s="142">
        <v>7053</v>
      </c>
      <c r="O61" s="142">
        <v>14762.6</v>
      </c>
      <c r="P61" s="142">
        <v>70832.17</v>
      </c>
    </row>
    <row r="62" spans="1:16" s="3" customFormat="1" ht="15.95" customHeight="1" x14ac:dyDescent="0.25">
      <c r="A62" s="166"/>
      <c r="B62" s="165" t="s">
        <v>900</v>
      </c>
      <c r="C62" s="151">
        <f t="shared" si="9"/>
        <v>457752.62</v>
      </c>
      <c r="D62" s="142" t="e">
        <v>#REF!</v>
      </c>
      <c r="E62" s="142" t="e">
        <v>#REF!</v>
      </c>
      <c r="F62" s="142">
        <v>206015.18445</v>
      </c>
      <c r="G62" s="143">
        <v>15748.313610000001</v>
      </c>
      <c r="H62" s="143">
        <v>15119.66084</v>
      </c>
      <c r="I62" s="143">
        <v>199282.11</v>
      </c>
      <c r="J62" s="143">
        <v>40569</v>
      </c>
      <c r="K62" s="143">
        <v>35457.269999999997</v>
      </c>
      <c r="L62" s="142">
        <v>18391</v>
      </c>
      <c r="M62" s="142">
        <v>23000</v>
      </c>
      <c r="N62" s="142">
        <v>9752.7000000000007</v>
      </c>
      <c r="O62" s="142">
        <v>5941.6</v>
      </c>
      <c r="P62" s="142">
        <v>125358.94</v>
      </c>
    </row>
    <row r="63" spans="1:16" s="3" customFormat="1" ht="15.95" customHeight="1" x14ac:dyDescent="0.25">
      <c r="A63" s="166"/>
      <c r="B63" s="165" t="s">
        <v>901</v>
      </c>
      <c r="C63" s="151">
        <f t="shared" si="9"/>
        <v>419264.01999999996</v>
      </c>
      <c r="D63" s="142" t="e">
        <v>#REF!</v>
      </c>
      <c r="E63" s="142" t="e">
        <v>#REF!</v>
      </c>
      <c r="F63" s="142">
        <v>192163.12758</v>
      </c>
      <c r="G63" s="143">
        <v>1608.6910700000001</v>
      </c>
      <c r="H63" s="143">
        <v>10001.44651</v>
      </c>
      <c r="I63" s="143">
        <v>178702.99</v>
      </c>
      <c r="J63" s="143">
        <v>44282.6</v>
      </c>
      <c r="K63" s="143">
        <v>22599.79</v>
      </c>
      <c r="L63" s="142">
        <v>20763</v>
      </c>
      <c r="M63" s="142">
        <v>18550</v>
      </c>
      <c r="N63" s="142">
        <v>9844.2999999999993</v>
      </c>
      <c r="O63" s="142">
        <v>866.6</v>
      </c>
      <c r="P63" s="142">
        <v>123654.74</v>
      </c>
    </row>
    <row r="64" spans="1:16" s="3" customFormat="1" ht="15.95" customHeight="1" x14ac:dyDescent="0.25">
      <c r="A64" s="166"/>
      <c r="B64" s="165" t="s">
        <v>902</v>
      </c>
      <c r="C64" s="151">
        <f t="shared" si="9"/>
        <v>503472.76</v>
      </c>
      <c r="D64" s="142"/>
      <c r="E64" s="142"/>
      <c r="F64" s="142"/>
      <c r="G64" s="143"/>
      <c r="H64" s="143"/>
      <c r="I64" s="143">
        <v>162285.81</v>
      </c>
      <c r="J64" s="143">
        <v>131229</v>
      </c>
      <c r="K64" s="143">
        <v>12806.16</v>
      </c>
      <c r="L64" s="142">
        <v>14901</v>
      </c>
      <c r="M64" s="142">
        <v>15420</v>
      </c>
      <c r="N64" s="142">
        <v>10480.799999999999</v>
      </c>
      <c r="O64" s="142">
        <v>17701.59</v>
      </c>
      <c r="P64" s="142">
        <v>138648.4</v>
      </c>
    </row>
    <row r="65" spans="1:16" s="3" customFormat="1" ht="15.95" customHeight="1" x14ac:dyDescent="0.25">
      <c r="A65" s="166"/>
      <c r="B65" s="165" t="s">
        <v>903</v>
      </c>
      <c r="C65" s="151">
        <f t="shared" si="9"/>
        <v>383975.83999999997</v>
      </c>
      <c r="D65" s="142"/>
      <c r="E65" s="142"/>
      <c r="F65" s="142"/>
      <c r="G65" s="143"/>
      <c r="H65" s="143"/>
      <c r="I65" s="143">
        <v>127598.9</v>
      </c>
      <c r="J65" s="143">
        <v>57215</v>
      </c>
      <c r="K65" s="143">
        <v>15074.16</v>
      </c>
      <c r="L65" s="142">
        <v>14038</v>
      </c>
      <c r="M65" s="142">
        <v>17030</v>
      </c>
      <c r="N65" s="142">
        <v>9934.9</v>
      </c>
      <c r="O65" s="142">
        <v>25872.6</v>
      </c>
      <c r="P65" s="142">
        <f>34861.28+82351</f>
        <v>117212.28</v>
      </c>
    </row>
    <row r="66" spans="1:16" s="3" customFormat="1" ht="15.95" customHeight="1" x14ac:dyDescent="0.25">
      <c r="A66" s="166"/>
      <c r="B66" s="165" t="s">
        <v>904</v>
      </c>
      <c r="C66" s="151">
        <f t="shared" si="9"/>
        <v>294564.13</v>
      </c>
      <c r="D66" s="142"/>
      <c r="E66" s="142"/>
      <c r="F66" s="142"/>
      <c r="G66" s="143"/>
      <c r="H66" s="143"/>
      <c r="I66" s="143">
        <v>76127.73</v>
      </c>
      <c r="J66" s="143">
        <v>78244</v>
      </c>
      <c r="K66" s="143">
        <v>8995.0499999999993</v>
      </c>
      <c r="L66" s="142">
        <v>10447</v>
      </c>
      <c r="M66" s="142">
        <v>15500</v>
      </c>
      <c r="N66" s="142">
        <v>8820.6</v>
      </c>
      <c r="O66" s="142">
        <v>24663.25</v>
      </c>
      <c r="P66" s="142">
        <v>71766.5</v>
      </c>
    </row>
    <row r="67" spans="1:16" s="3" customFormat="1" ht="15.95" customHeight="1" x14ac:dyDescent="0.25">
      <c r="A67" s="167"/>
      <c r="B67" s="165" t="s">
        <v>905</v>
      </c>
      <c r="C67" s="151">
        <f t="shared" si="9"/>
        <v>351251.68</v>
      </c>
      <c r="D67" s="142"/>
      <c r="E67" s="142"/>
      <c r="F67" s="142"/>
      <c r="G67" s="143"/>
      <c r="H67" s="143"/>
      <c r="I67" s="143">
        <v>134274.49</v>
      </c>
      <c r="J67" s="143">
        <v>34548.720000000001</v>
      </c>
      <c r="K67" s="143">
        <v>24462.67</v>
      </c>
      <c r="L67" s="142">
        <v>12203</v>
      </c>
      <c r="M67" s="142">
        <v>16320</v>
      </c>
      <c r="N67" s="142">
        <v>12232.9</v>
      </c>
      <c r="O67" s="142">
        <v>20396.8</v>
      </c>
      <c r="P67" s="142">
        <v>96813.1</v>
      </c>
    </row>
    <row r="68" spans="1:16" s="135" customFormat="1" ht="15.95" customHeight="1" x14ac:dyDescent="0.25">
      <c r="A68" s="168"/>
      <c r="B68" s="168" t="s">
        <v>865</v>
      </c>
      <c r="C68" s="169">
        <f t="shared" si="9"/>
        <v>4580509.5299999993</v>
      </c>
      <c r="D68" s="169">
        <f t="shared" ref="D68" si="11">J68+K68+L68+M68+N68+O68+P68+Q68</f>
        <v>2929186.05</v>
      </c>
      <c r="E68" s="169">
        <f t="shared" ref="E68" si="12">K68+L68+M68+N68+O68+P68+Q68+R68</f>
        <v>2090771.73</v>
      </c>
      <c r="F68" s="169">
        <f t="shared" ref="F68" si="13">L68+M68+N68+O68+P68+Q68+R68+S68</f>
        <v>1875747.05</v>
      </c>
      <c r="G68" s="169">
        <f t="shared" ref="G68" si="14">M68+N68+O68+P68+Q68+R68+S68+T68</f>
        <v>1714211.05</v>
      </c>
      <c r="H68" s="169">
        <f t="shared" ref="H68" si="15">N68+O68+P68+Q68+R68+S68+T68+U68</f>
        <v>1512991.05</v>
      </c>
      <c r="I68" s="170">
        <f>SUM(I56:I67)</f>
        <v>1651323.48</v>
      </c>
      <c r="J68" s="170">
        <f t="shared" ref="J68:P68" si="16">SUM(J56:J67)</f>
        <v>838414.32</v>
      </c>
      <c r="K68" s="170">
        <f t="shared" si="16"/>
        <v>215024.68</v>
      </c>
      <c r="L68" s="170">
        <f t="shared" si="16"/>
        <v>161536</v>
      </c>
      <c r="M68" s="170">
        <f t="shared" si="16"/>
        <v>201220</v>
      </c>
      <c r="N68" s="170">
        <f t="shared" si="16"/>
        <v>112566.03</v>
      </c>
      <c r="O68" s="170">
        <f t="shared" si="16"/>
        <v>204072.94</v>
      </c>
      <c r="P68" s="170">
        <f t="shared" si="16"/>
        <v>1196352.08</v>
      </c>
    </row>
    <row r="69" spans="1:16" s="3" customFormat="1" ht="15.95" customHeight="1" x14ac:dyDescent="0.25">
      <c r="A69" s="165"/>
      <c r="B69" s="165" t="s">
        <v>894</v>
      </c>
      <c r="C69" s="142">
        <f>I69+J69+K69+L69+M69+N69+O69+P69</f>
        <v>233832.11</v>
      </c>
      <c r="D69" s="142"/>
      <c r="E69" s="142"/>
      <c r="F69" s="142"/>
      <c r="G69" s="143"/>
      <c r="H69" s="143"/>
      <c r="I69" s="143">
        <v>105516.54</v>
      </c>
      <c r="J69" s="143">
        <v>18908.400000000001</v>
      </c>
      <c r="K69" s="143">
        <v>24881.07</v>
      </c>
      <c r="L69" s="142">
        <v>11482</v>
      </c>
      <c r="M69" s="142">
        <v>12550</v>
      </c>
      <c r="N69" s="142">
        <v>6223.3</v>
      </c>
      <c r="O69" s="142">
        <v>20283.3</v>
      </c>
      <c r="P69" s="142">
        <v>33987.5</v>
      </c>
    </row>
    <row r="70" spans="1:16" s="3" customFormat="1" ht="15.95" customHeight="1" x14ac:dyDescent="0.25">
      <c r="A70" s="165"/>
      <c r="B70" s="165" t="s">
        <v>895</v>
      </c>
      <c r="C70" s="142">
        <f t="shared" ref="C70:C81" si="17">I70+J70+K70+L70+M70+N70+O70+P70</f>
        <v>260031.75000000003</v>
      </c>
      <c r="D70" s="142"/>
      <c r="E70" s="142"/>
      <c r="F70" s="142"/>
      <c r="G70" s="143"/>
      <c r="H70" s="143"/>
      <c r="I70" s="143">
        <v>92858.72</v>
      </c>
      <c r="J70" s="143">
        <v>82338.990000000005</v>
      </c>
      <c r="K70" s="143">
        <v>9971.5400000000009</v>
      </c>
      <c r="L70" s="142">
        <v>11683</v>
      </c>
      <c r="M70" s="142">
        <v>12430</v>
      </c>
      <c r="N70" s="142">
        <v>9756.7999999999993</v>
      </c>
      <c r="O70" s="142">
        <v>18404.7</v>
      </c>
      <c r="P70" s="142">
        <v>22588</v>
      </c>
    </row>
    <row r="71" spans="1:16" s="3" customFormat="1" ht="15.95" customHeight="1" x14ac:dyDescent="0.25">
      <c r="A71" s="165"/>
      <c r="B71" s="165" t="s">
        <v>896</v>
      </c>
      <c r="C71" s="142">
        <f t="shared" si="17"/>
        <v>179648.21000000002</v>
      </c>
      <c r="D71" s="142"/>
      <c r="E71" s="142"/>
      <c r="F71" s="142"/>
      <c r="G71" s="143"/>
      <c r="H71" s="143"/>
      <c r="I71" s="143">
        <v>69411.210000000006</v>
      </c>
      <c r="J71" s="143">
        <v>49870.83</v>
      </c>
      <c r="K71" s="143">
        <v>8271.17</v>
      </c>
      <c r="L71" s="142">
        <v>6193</v>
      </c>
      <c r="M71" s="142">
        <v>8910</v>
      </c>
      <c r="N71" s="142">
        <v>7323.1</v>
      </c>
      <c r="O71" s="142">
        <v>15128.9</v>
      </c>
      <c r="P71" s="142">
        <v>14540</v>
      </c>
    </row>
    <row r="72" spans="1:16" s="3" customFormat="1" ht="15.95" customHeight="1" x14ac:dyDescent="0.25">
      <c r="A72" s="165"/>
      <c r="B72" s="165" t="s">
        <v>897</v>
      </c>
      <c r="C72" s="142">
        <f t="shared" si="17"/>
        <v>58668.12</v>
      </c>
      <c r="D72" s="142"/>
      <c r="E72" s="142"/>
      <c r="F72" s="142"/>
      <c r="G72" s="143"/>
      <c r="H72" s="143"/>
      <c r="I72" s="143">
        <v>40949.089999999997</v>
      </c>
      <c r="J72" s="143">
        <v>6801.65</v>
      </c>
      <c r="K72" s="143">
        <v>2957.98</v>
      </c>
      <c r="L72" s="142">
        <v>1272</v>
      </c>
      <c r="M72" s="142">
        <v>190</v>
      </c>
      <c r="N72" s="142">
        <v>3419.5</v>
      </c>
      <c r="O72" s="142">
        <v>340.9</v>
      </c>
      <c r="P72" s="142">
        <v>2737</v>
      </c>
    </row>
    <row r="73" spans="1:16" s="3" customFormat="1" ht="15.95" customHeight="1" x14ac:dyDescent="0.25">
      <c r="A73" s="165"/>
      <c r="B73" s="165" t="s">
        <v>898</v>
      </c>
      <c r="C73" s="142">
        <f t="shared" si="17"/>
        <v>119961.87</v>
      </c>
      <c r="D73" s="142"/>
      <c r="E73" s="142"/>
      <c r="F73" s="142"/>
      <c r="G73" s="143"/>
      <c r="H73" s="143"/>
      <c r="I73" s="143">
        <v>79332.61</v>
      </c>
      <c r="J73" s="143">
        <v>12141.31</v>
      </c>
      <c r="K73" s="143">
        <v>6094.55</v>
      </c>
      <c r="L73" s="142">
        <v>2048</v>
      </c>
      <c r="M73" s="142">
        <v>13280</v>
      </c>
      <c r="N73" s="142">
        <v>290.7</v>
      </c>
      <c r="O73" s="142">
        <v>221.2</v>
      </c>
      <c r="P73" s="142">
        <v>6553.5</v>
      </c>
    </row>
    <row r="74" spans="1:16" s="3" customFormat="1" ht="15.95" customHeight="1" x14ac:dyDescent="0.25">
      <c r="A74" s="165">
        <v>2020</v>
      </c>
      <c r="B74" s="165" t="s">
        <v>899</v>
      </c>
      <c r="C74" s="142">
        <f t="shared" si="17"/>
        <v>231756.63</v>
      </c>
      <c r="D74" s="142"/>
      <c r="E74" s="142"/>
      <c r="F74" s="142"/>
      <c r="G74" s="143"/>
      <c r="H74" s="143"/>
      <c r="I74" s="143">
        <v>145246.97</v>
      </c>
      <c r="J74" s="143">
        <v>19711.560000000001</v>
      </c>
      <c r="K74" s="143">
        <v>3858</v>
      </c>
      <c r="L74" s="142">
        <v>8585</v>
      </c>
      <c r="M74" s="142">
        <v>30630</v>
      </c>
      <c r="N74" s="142">
        <v>770</v>
      </c>
      <c r="O74" s="142">
        <v>2918.6</v>
      </c>
      <c r="P74" s="142">
        <v>20036.5</v>
      </c>
    </row>
    <row r="75" spans="1:16" s="3" customFormat="1" ht="15.95" customHeight="1" x14ac:dyDescent="0.25">
      <c r="A75" s="165"/>
      <c r="B75" s="165" t="s">
        <v>900</v>
      </c>
      <c r="C75" s="142">
        <f t="shared" si="17"/>
        <v>347273.6</v>
      </c>
      <c r="D75" s="142"/>
      <c r="E75" s="142"/>
      <c r="F75" s="142"/>
      <c r="G75" s="143"/>
      <c r="H75" s="143"/>
      <c r="I75" s="143">
        <v>153893</v>
      </c>
      <c r="J75" s="143">
        <v>123057.47</v>
      </c>
      <c r="K75" s="143">
        <v>16349.63</v>
      </c>
      <c r="L75" s="142">
        <v>8688.5</v>
      </c>
      <c r="M75" s="142">
        <v>23150</v>
      </c>
      <c r="N75" s="142">
        <v>925</v>
      </c>
      <c r="O75" s="142">
        <v>1419</v>
      </c>
      <c r="P75" s="142">
        <v>19791</v>
      </c>
    </row>
    <row r="76" spans="1:16" s="3" customFormat="1" ht="15.95" customHeight="1" x14ac:dyDescent="0.25">
      <c r="A76" s="165"/>
      <c r="B76" s="165" t="s">
        <v>901</v>
      </c>
      <c r="C76" s="142">
        <f t="shared" si="17"/>
        <v>258575.11000000002</v>
      </c>
      <c r="D76" s="142"/>
      <c r="E76" s="142"/>
      <c r="F76" s="142"/>
      <c r="G76" s="143"/>
      <c r="H76" s="143"/>
      <c r="I76" s="143">
        <v>101980.79</v>
      </c>
      <c r="J76" s="143">
        <v>98237.96</v>
      </c>
      <c r="K76" s="143">
        <v>4317.76</v>
      </c>
      <c r="L76" s="142">
        <v>9698</v>
      </c>
      <c r="M76" s="142">
        <v>20890</v>
      </c>
      <c r="N76" s="142">
        <v>710</v>
      </c>
      <c r="O76" s="142">
        <v>288.10000000000002</v>
      </c>
      <c r="P76" s="142">
        <v>22452.5</v>
      </c>
    </row>
    <row r="77" spans="1:16" s="3" customFormat="1" ht="15.95" customHeight="1" x14ac:dyDescent="0.25">
      <c r="A77" s="165"/>
      <c r="B77" s="165" t="s">
        <v>902</v>
      </c>
      <c r="C77" s="142">
        <f t="shared" si="17"/>
        <v>338011.82</v>
      </c>
      <c r="D77" s="142"/>
      <c r="E77" s="142"/>
      <c r="F77" s="142"/>
      <c r="G77" s="143"/>
      <c r="H77" s="143"/>
      <c r="I77" s="143">
        <v>111755.49</v>
      </c>
      <c r="J77" s="143">
        <v>139882.73000000001</v>
      </c>
      <c r="K77" s="143">
        <v>9705</v>
      </c>
      <c r="L77" s="142">
        <v>8768</v>
      </c>
      <c r="M77" s="142">
        <v>19130</v>
      </c>
      <c r="N77" s="142">
        <v>911</v>
      </c>
      <c r="O77" s="142">
        <v>19893.099999999999</v>
      </c>
      <c r="P77" s="142">
        <v>27966.5</v>
      </c>
    </row>
    <row r="78" spans="1:16" s="3" customFormat="1" ht="15.95" customHeight="1" x14ac:dyDescent="0.25">
      <c r="A78" s="165"/>
      <c r="B78" s="165" t="s">
        <v>903</v>
      </c>
      <c r="C78" s="142">
        <f t="shared" si="17"/>
        <v>228160.13</v>
      </c>
      <c r="D78" s="142"/>
      <c r="E78" s="142"/>
      <c r="F78" s="142"/>
      <c r="G78" s="143"/>
      <c r="H78" s="143"/>
      <c r="I78" s="143">
        <v>139339.38</v>
      </c>
      <c r="J78" s="143">
        <v>14589.68</v>
      </c>
      <c r="K78" s="143">
        <v>4529.47</v>
      </c>
      <c r="L78" s="142">
        <v>9763</v>
      </c>
      <c r="M78" s="142">
        <v>18940</v>
      </c>
      <c r="N78" s="142">
        <v>760</v>
      </c>
      <c r="O78" s="142">
        <v>18098.099999999999</v>
      </c>
      <c r="P78" s="142">
        <v>22140.5</v>
      </c>
    </row>
    <row r="79" spans="1:16" s="3" customFormat="1" ht="15.95" customHeight="1" x14ac:dyDescent="0.25">
      <c r="A79" s="165"/>
      <c r="B79" s="165" t="s">
        <v>904</v>
      </c>
      <c r="C79" s="142">
        <f t="shared" si="17"/>
        <v>182247.03999999998</v>
      </c>
      <c r="D79" s="142"/>
      <c r="E79" s="142"/>
      <c r="F79" s="142"/>
      <c r="G79" s="143"/>
      <c r="H79" s="143"/>
      <c r="I79" s="143">
        <v>72028.929999999993</v>
      </c>
      <c r="J79" s="143">
        <v>37244.92</v>
      </c>
      <c r="K79" s="143">
        <v>4875.5</v>
      </c>
      <c r="L79" s="142">
        <v>9125</v>
      </c>
      <c r="M79" s="142">
        <v>16300</v>
      </c>
      <c r="N79" s="142">
        <v>854.5</v>
      </c>
      <c r="O79" s="142">
        <v>18324.3</v>
      </c>
      <c r="P79" s="142">
        <v>23493.89</v>
      </c>
    </row>
    <row r="80" spans="1:16" s="3" customFormat="1" ht="15.95" customHeight="1" x14ac:dyDescent="0.25">
      <c r="A80" s="165"/>
      <c r="B80" s="165" t="s">
        <v>905</v>
      </c>
      <c r="C80" s="142">
        <f t="shared" si="17"/>
        <v>319923.52999999997</v>
      </c>
      <c r="D80" s="142"/>
      <c r="E80" s="142"/>
      <c r="F80" s="142"/>
      <c r="G80" s="143"/>
      <c r="H80" s="143"/>
      <c r="I80" s="143">
        <v>228611.06</v>
      </c>
      <c r="J80" s="143">
        <v>18322.71</v>
      </c>
      <c r="K80" s="143">
        <v>5574.95</v>
      </c>
      <c r="L80" s="142">
        <v>12472</v>
      </c>
      <c r="M80" s="142">
        <v>20660</v>
      </c>
      <c r="N80" s="142">
        <v>1894</v>
      </c>
      <c r="O80" s="142">
        <v>14477.81</v>
      </c>
      <c r="P80" s="142">
        <v>17911</v>
      </c>
    </row>
    <row r="81" spans="1:17" s="135" customFormat="1" ht="15.95" customHeight="1" x14ac:dyDescent="0.25">
      <c r="A81" s="168"/>
      <c r="B81" s="168" t="s">
        <v>646</v>
      </c>
      <c r="C81" s="171">
        <f t="shared" si="17"/>
        <v>2758089.92</v>
      </c>
      <c r="D81" s="171"/>
      <c r="E81" s="171"/>
      <c r="F81" s="171"/>
      <c r="G81" s="170"/>
      <c r="H81" s="170"/>
      <c r="I81" s="170">
        <f>I69+I70+I71+I72+I73+I74+I75+I76+I77+I78+I79+I80</f>
        <v>1340923.79</v>
      </c>
      <c r="J81" s="170">
        <f t="shared" ref="J81:P81" si="18">J69+J70+J71+J72+J73+J74+J75+J76+J77+J78+J79+J80</f>
        <v>621108.21000000008</v>
      </c>
      <c r="K81" s="170">
        <f t="shared" si="18"/>
        <v>101386.62</v>
      </c>
      <c r="L81" s="170">
        <f t="shared" si="18"/>
        <v>99777.5</v>
      </c>
      <c r="M81" s="170">
        <f t="shared" si="18"/>
        <v>197060</v>
      </c>
      <c r="N81" s="170">
        <f t="shared" si="18"/>
        <v>33837.899999999994</v>
      </c>
      <c r="O81" s="170">
        <f t="shared" si="18"/>
        <v>129798.01</v>
      </c>
      <c r="P81" s="170">
        <f t="shared" si="18"/>
        <v>234197.89</v>
      </c>
    </row>
    <row r="82" spans="1:17" s="3" customFormat="1" ht="15.95" customHeight="1" x14ac:dyDescent="0.25">
      <c r="A82" s="165"/>
      <c r="B82" s="165" t="s">
        <v>894</v>
      </c>
      <c r="C82" s="142">
        <f>I82+J82+K82+L82+M82+N82+O82+P82</f>
        <v>244317.04</v>
      </c>
      <c r="D82" s="142"/>
      <c r="E82" s="142"/>
      <c r="F82" s="142"/>
      <c r="G82" s="143"/>
      <c r="H82" s="143"/>
      <c r="I82" s="143">
        <v>130327</v>
      </c>
      <c r="J82" s="143">
        <v>49464.43</v>
      </c>
      <c r="K82" s="143">
        <v>4548.91</v>
      </c>
      <c r="L82" s="142">
        <v>7913</v>
      </c>
      <c r="M82" s="142">
        <v>14010</v>
      </c>
      <c r="N82" s="142">
        <v>105</v>
      </c>
      <c r="O82" s="142">
        <v>17591.7</v>
      </c>
      <c r="P82" s="142">
        <v>20357</v>
      </c>
    </row>
    <row r="83" spans="1:17" s="3" customFormat="1" ht="15.95" customHeight="1" x14ac:dyDescent="0.25">
      <c r="A83" s="165"/>
      <c r="B83" s="165" t="s">
        <v>895</v>
      </c>
      <c r="C83" s="142">
        <f t="shared" ref="C83:C93" si="19">I83+J83+K83+L83+M83+N83+O83+P83</f>
        <v>223257.03999999998</v>
      </c>
      <c r="D83" s="142"/>
      <c r="E83" s="142"/>
      <c r="F83" s="142"/>
      <c r="G83" s="143"/>
      <c r="H83" s="143"/>
      <c r="I83" s="143">
        <v>146482.99</v>
      </c>
      <c r="J83" s="143">
        <v>15959.3</v>
      </c>
      <c r="K83" s="143">
        <v>4014.95</v>
      </c>
      <c r="L83" s="142">
        <v>9907</v>
      </c>
      <c r="M83" s="142">
        <v>13700</v>
      </c>
      <c r="N83" s="142">
        <v>731.5</v>
      </c>
      <c r="O83" s="142">
        <v>15697.3</v>
      </c>
      <c r="P83" s="142">
        <v>16764</v>
      </c>
    </row>
    <row r="84" spans="1:17" s="3" customFormat="1" ht="15.95" customHeight="1" x14ac:dyDescent="0.25">
      <c r="A84" s="165"/>
      <c r="B84" s="165" t="s">
        <v>896</v>
      </c>
      <c r="C84" s="142">
        <f t="shared" si="19"/>
        <v>314394.59000000003</v>
      </c>
      <c r="D84" s="142"/>
      <c r="E84" s="142"/>
      <c r="F84" s="142"/>
      <c r="G84" s="143"/>
      <c r="H84" s="143"/>
      <c r="I84" s="143">
        <v>210435.28</v>
      </c>
      <c r="J84" s="143">
        <v>16571.28</v>
      </c>
      <c r="K84" s="143">
        <v>10434.870000000001</v>
      </c>
      <c r="L84" s="142">
        <v>10557</v>
      </c>
      <c r="M84" s="142">
        <v>16450</v>
      </c>
      <c r="N84" s="142">
        <v>1859.5</v>
      </c>
      <c r="O84" s="142">
        <v>17186.46</v>
      </c>
      <c r="P84" s="142">
        <v>30900.2</v>
      </c>
    </row>
    <row r="85" spans="1:17" s="3" customFormat="1" ht="15.95" customHeight="1" x14ac:dyDescent="0.25">
      <c r="A85" s="165"/>
      <c r="B85" s="165" t="s">
        <v>897</v>
      </c>
      <c r="C85" s="142">
        <f t="shared" si="19"/>
        <v>436232.65</v>
      </c>
      <c r="D85" s="142"/>
      <c r="E85" s="142"/>
      <c r="F85" s="142"/>
      <c r="G85" s="143"/>
      <c r="H85" s="143"/>
      <c r="I85" s="143">
        <v>272690.93</v>
      </c>
      <c r="J85" s="143">
        <v>96201.88</v>
      </c>
      <c r="K85" s="143">
        <v>2057.7600000000002</v>
      </c>
      <c r="L85" s="142">
        <v>7393.5</v>
      </c>
      <c r="M85" s="142">
        <v>10990</v>
      </c>
      <c r="N85" s="142">
        <v>838</v>
      </c>
      <c r="O85" s="142">
        <v>16376.2</v>
      </c>
      <c r="P85" s="142">
        <v>29684.38</v>
      </c>
    </row>
    <row r="86" spans="1:17" s="3" customFormat="1" ht="15.95" customHeight="1" x14ac:dyDescent="0.25">
      <c r="A86" s="165"/>
      <c r="B86" s="165" t="s">
        <v>898</v>
      </c>
      <c r="C86" s="142">
        <f t="shared" si="19"/>
        <v>317156.39</v>
      </c>
      <c r="D86" s="142"/>
      <c r="E86" s="142"/>
      <c r="F86" s="142"/>
      <c r="G86" s="143"/>
      <c r="H86" s="143"/>
      <c r="I86" s="143">
        <v>201883.06</v>
      </c>
      <c r="J86" s="143">
        <v>40012.129999999997</v>
      </c>
      <c r="K86" s="143">
        <v>4290.5</v>
      </c>
      <c r="L86" s="142">
        <v>7836</v>
      </c>
      <c r="M86" s="142">
        <v>17101</v>
      </c>
      <c r="N86" s="142">
        <v>730</v>
      </c>
      <c r="O86" s="142">
        <v>23835.4</v>
      </c>
      <c r="P86" s="142">
        <v>21468.3</v>
      </c>
    </row>
    <row r="87" spans="1:17" s="3" customFormat="1" ht="15.95" customHeight="1" x14ac:dyDescent="0.25">
      <c r="A87" s="165">
        <v>2021</v>
      </c>
      <c r="B87" s="165" t="s">
        <v>899</v>
      </c>
      <c r="C87" s="142">
        <f t="shared" si="19"/>
        <v>458729.56</v>
      </c>
      <c r="D87" s="142"/>
      <c r="E87" s="142"/>
      <c r="F87" s="142"/>
      <c r="G87" s="143"/>
      <c r="H87" s="143"/>
      <c r="I87" s="143">
        <v>199113.54</v>
      </c>
      <c r="J87" s="143">
        <v>170530.95</v>
      </c>
      <c r="K87" s="143">
        <v>4899.0200000000004</v>
      </c>
      <c r="L87" s="142">
        <v>11176</v>
      </c>
      <c r="M87" s="142">
        <v>27300</v>
      </c>
      <c r="N87" s="142">
        <v>1076</v>
      </c>
      <c r="O87" s="142">
        <v>14650</v>
      </c>
      <c r="P87" s="142">
        <v>29984.05</v>
      </c>
    </row>
    <row r="88" spans="1:17" s="3" customFormat="1" ht="15.95" customHeight="1" x14ac:dyDescent="0.25">
      <c r="A88" s="165"/>
      <c r="B88" s="165" t="s">
        <v>900</v>
      </c>
      <c r="C88" s="142">
        <f t="shared" si="19"/>
        <v>411882.38999999996</v>
      </c>
      <c r="D88" s="142"/>
      <c r="E88" s="142"/>
      <c r="F88" s="142"/>
      <c r="G88" s="143"/>
      <c r="H88" s="143"/>
      <c r="I88" s="143">
        <v>228695.34</v>
      </c>
      <c r="J88" s="143">
        <v>105894.2</v>
      </c>
      <c r="K88" s="143">
        <v>7698.25</v>
      </c>
      <c r="L88" s="142">
        <v>16899</v>
      </c>
      <c r="M88" s="142">
        <v>23570</v>
      </c>
      <c r="N88" s="142">
        <v>605</v>
      </c>
      <c r="O88" s="142">
        <v>5108.6000000000004</v>
      </c>
      <c r="P88" s="142">
        <v>23412</v>
      </c>
    </row>
    <row r="89" spans="1:17" s="3" customFormat="1" ht="15.95" customHeight="1" x14ac:dyDescent="0.25">
      <c r="A89" s="165"/>
      <c r="B89" s="165" t="s">
        <v>901</v>
      </c>
      <c r="C89" s="142">
        <f t="shared" si="19"/>
        <v>401991.19</v>
      </c>
      <c r="D89" s="142"/>
      <c r="E89" s="142"/>
      <c r="F89" s="142"/>
      <c r="G89" s="143"/>
      <c r="H89" s="143"/>
      <c r="I89" s="143">
        <v>275407.15000000002</v>
      </c>
      <c r="J89" s="143">
        <v>22962.560000000001</v>
      </c>
      <c r="K89" s="143">
        <v>6406.81</v>
      </c>
      <c r="L89" s="142">
        <v>20952</v>
      </c>
      <c r="M89" s="142">
        <v>21000</v>
      </c>
      <c r="N89" s="142">
        <v>1230</v>
      </c>
      <c r="O89" s="142">
        <v>1179.5</v>
      </c>
      <c r="P89" s="142">
        <v>52853.17</v>
      </c>
    </row>
    <row r="90" spans="1:17" s="3" customFormat="1" ht="15.95" customHeight="1" x14ac:dyDescent="0.25">
      <c r="A90" s="165"/>
      <c r="B90" s="165" t="s">
        <v>902</v>
      </c>
      <c r="C90" s="142">
        <f t="shared" si="19"/>
        <v>349464.79</v>
      </c>
      <c r="D90" s="142"/>
      <c r="E90" s="142"/>
      <c r="F90" s="142"/>
      <c r="G90" s="143"/>
      <c r="H90" s="143"/>
      <c r="I90" s="143">
        <v>192087.74</v>
      </c>
      <c r="J90" s="143">
        <v>77560.600000000006</v>
      </c>
      <c r="K90" s="143">
        <v>4385</v>
      </c>
      <c r="L90" s="142">
        <v>12979</v>
      </c>
      <c r="M90" s="142">
        <v>20130</v>
      </c>
      <c r="N90" s="142">
        <v>1310</v>
      </c>
      <c r="O90" s="142">
        <v>9310.9500000000007</v>
      </c>
      <c r="P90" s="142">
        <v>31701.5</v>
      </c>
    </row>
    <row r="91" spans="1:17" s="3" customFormat="1" ht="15.95" customHeight="1" x14ac:dyDescent="0.25">
      <c r="A91" s="165"/>
      <c r="B91" s="165" t="s">
        <v>903</v>
      </c>
      <c r="C91" s="142">
        <f t="shared" si="19"/>
        <v>334323.25</v>
      </c>
      <c r="D91" s="142"/>
      <c r="E91" s="142"/>
      <c r="F91" s="142"/>
      <c r="G91" s="143"/>
      <c r="H91" s="143"/>
      <c r="I91" s="143">
        <v>137036.76999999999</v>
      </c>
      <c r="J91" s="143">
        <v>120902.58</v>
      </c>
      <c r="K91" s="143">
        <v>3770</v>
      </c>
      <c r="L91" s="142">
        <v>12688</v>
      </c>
      <c r="M91" s="142">
        <v>18820</v>
      </c>
      <c r="N91" s="142">
        <v>1585.5</v>
      </c>
      <c r="O91" s="142">
        <v>17909.900000000001</v>
      </c>
      <c r="P91" s="142">
        <v>21610.5</v>
      </c>
    </row>
    <row r="92" spans="1:17" s="3" customFormat="1" ht="15.95" customHeight="1" x14ac:dyDescent="0.25">
      <c r="A92" s="165"/>
      <c r="B92" s="165" t="s">
        <v>904</v>
      </c>
      <c r="C92" s="142">
        <f t="shared" si="19"/>
        <v>879321.24</v>
      </c>
      <c r="D92" s="142"/>
      <c r="E92" s="142"/>
      <c r="F92" s="142"/>
      <c r="G92" s="143"/>
      <c r="H92" s="143"/>
      <c r="I92" s="143">
        <v>143717.75</v>
      </c>
      <c r="J92" s="143">
        <v>656532.09</v>
      </c>
      <c r="K92" s="143">
        <v>3415</v>
      </c>
      <c r="L92" s="142">
        <v>11951</v>
      </c>
      <c r="M92" s="142">
        <v>17970</v>
      </c>
      <c r="N92" s="142">
        <v>748</v>
      </c>
      <c r="O92" s="142">
        <v>24128.3</v>
      </c>
      <c r="P92" s="142">
        <v>20859.099999999999</v>
      </c>
    </row>
    <row r="93" spans="1:17" s="3" customFormat="1" ht="15.95" customHeight="1" x14ac:dyDescent="0.25">
      <c r="A93" s="165"/>
      <c r="B93" s="165" t="s">
        <v>905</v>
      </c>
      <c r="C93" s="142">
        <f t="shared" si="19"/>
        <v>453811.16</v>
      </c>
      <c r="D93" s="142"/>
      <c r="E93" s="142"/>
      <c r="F93" s="142"/>
      <c r="G93" s="143"/>
      <c r="H93" s="143"/>
      <c r="I93" s="143">
        <v>175055.64</v>
      </c>
      <c r="J93" s="143">
        <v>185407.72</v>
      </c>
      <c r="K93" s="143">
        <v>3069</v>
      </c>
      <c r="L93" s="142">
        <v>11589</v>
      </c>
      <c r="M93" s="142">
        <v>21440</v>
      </c>
      <c r="N93" s="142">
        <v>1316.5</v>
      </c>
      <c r="O93" s="142">
        <v>20948.8</v>
      </c>
      <c r="P93" s="142">
        <v>34984.5</v>
      </c>
    </row>
    <row r="94" spans="1:17" s="179" customFormat="1" ht="15.95" customHeight="1" x14ac:dyDescent="0.3">
      <c r="A94" s="178"/>
      <c r="B94" s="178" t="s">
        <v>683</v>
      </c>
      <c r="C94" s="177">
        <f>I94+J94+K94+L94+M94+N94+O94+P94</f>
        <v>4824881.290000001</v>
      </c>
      <c r="D94" s="177"/>
      <c r="E94" s="177"/>
      <c r="F94" s="177"/>
      <c r="G94" s="176"/>
      <c r="H94" s="176"/>
      <c r="I94" s="176">
        <f t="shared" ref="I94:P94" si="20">SUM(I82:I93)</f>
        <v>2312933.19</v>
      </c>
      <c r="J94" s="176">
        <f t="shared" si="20"/>
        <v>1557999.72</v>
      </c>
      <c r="K94" s="176">
        <f t="shared" si="20"/>
        <v>58990.070000000007</v>
      </c>
      <c r="L94" s="177">
        <f t="shared" si="20"/>
        <v>141840.5</v>
      </c>
      <c r="M94" s="177">
        <f t="shared" si="20"/>
        <v>222481</v>
      </c>
      <c r="N94" s="177">
        <f t="shared" si="20"/>
        <v>12135</v>
      </c>
      <c r="O94" s="177">
        <f t="shared" si="20"/>
        <v>183923.11</v>
      </c>
      <c r="P94" s="177">
        <f t="shared" si="20"/>
        <v>334578.69999999995</v>
      </c>
      <c r="Q94" s="175"/>
    </row>
    <row r="95" spans="1:17" s="3" customFormat="1" ht="15.95" customHeight="1" x14ac:dyDescent="0.25">
      <c r="A95" s="165"/>
      <c r="B95" s="165" t="s">
        <v>894</v>
      </c>
      <c r="C95" s="142">
        <f>I95+J95+K95+L95+M95+N95+O95+P95</f>
        <v>200978.97</v>
      </c>
      <c r="D95" s="142"/>
      <c r="E95" s="142"/>
      <c r="F95" s="142"/>
      <c r="G95" s="143"/>
      <c r="H95" s="143"/>
      <c r="I95" s="143">
        <v>100707.67</v>
      </c>
      <c r="J95" s="143">
        <v>11223.3</v>
      </c>
      <c r="K95" s="143">
        <v>2400</v>
      </c>
      <c r="L95" s="142">
        <v>10098</v>
      </c>
      <c r="M95" s="142">
        <v>15185</v>
      </c>
      <c r="N95" s="142">
        <v>599</v>
      </c>
      <c r="O95" s="142">
        <v>38844</v>
      </c>
      <c r="P95" s="142">
        <v>21922</v>
      </c>
    </row>
    <row r="96" spans="1:17" s="3" customFormat="1" ht="15.95" customHeight="1" x14ac:dyDescent="0.25">
      <c r="A96" s="165"/>
      <c r="B96" s="165" t="s">
        <v>895</v>
      </c>
      <c r="C96" s="142">
        <f t="shared" ref="C96:C107" si="21">I96+J96+K96+L96+M96+N96+O96+P96</f>
        <v>318406.73999999993</v>
      </c>
      <c r="D96" s="142"/>
      <c r="E96" s="142"/>
      <c r="F96" s="142"/>
      <c r="G96" s="143"/>
      <c r="H96" s="143"/>
      <c r="I96" s="143">
        <v>146854.32999999999</v>
      </c>
      <c r="J96" s="143">
        <v>95158.71</v>
      </c>
      <c r="K96" s="143">
        <v>2954</v>
      </c>
      <c r="L96" s="142">
        <v>11724.4</v>
      </c>
      <c r="M96" s="142">
        <v>15970</v>
      </c>
      <c r="N96" s="142">
        <v>915</v>
      </c>
      <c r="O96" s="142">
        <v>21076</v>
      </c>
      <c r="P96" s="142">
        <v>23754.3</v>
      </c>
    </row>
    <row r="97" spans="1:16" s="3" customFormat="1" ht="15.95" customHeight="1" x14ac:dyDescent="0.25">
      <c r="A97" s="165"/>
      <c r="B97" s="165" t="s">
        <v>896</v>
      </c>
      <c r="C97" s="142">
        <f t="shared" si="21"/>
        <v>364699.85</v>
      </c>
      <c r="D97" s="142"/>
      <c r="E97" s="142"/>
      <c r="F97" s="142"/>
      <c r="G97" s="143"/>
      <c r="H97" s="143"/>
      <c r="I97" s="143">
        <v>230191.75</v>
      </c>
      <c r="J97" s="143">
        <v>49853.84</v>
      </c>
      <c r="K97" s="143">
        <v>3783.1</v>
      </c>
      <c r="L97" s="142">
        <v>11153</v>
      </c>
      <c r="M97" s="142">
        <v>17960</v>
      </c>
      <c r="N97" s="142">
        <v>1385</v>
      </c>
      <c r="O97" s="142">
        <v>20098.400000000001</v>
      </c>
      <c r="P97" s="142">
        <v>30274.76</v>
      </c>
    </row>
    <row r="98" spans="1:16" s="3" customFormat="1" ht="15.95" customHeight="1" x14ac:dyDescent="0.25">
      <c r="A98" s="165"/>
      <c r="B98" s="165" t="s">
        <v>897</v>
      </c>
      <c r="C98" s="142">
        <f t="shared" si="21"/>
        <v>400665.91</v>
      </c>
      <c r="D98" s="142"/>
      <c r="E98" s="142"/>
      <c r="F98" s="142"/>
      <c r="G98" s="143"/>
      <c r="H98" s="143"/>
      <c r="I98" s="143">
        <v>296159.65999999997</v>
      </c>
      <c r="J98" s="143">
        <v>16819.93</v>
      </c>
      <c r="K98" s="143">
        <v>4896.6000000000004</v>
      </c>
      <c r="L98" s="142">
        <v>12913</v>
      </c>
      <c r="M98" s="142">
        <v>13200</v>
      </c>
      <c r="N98" s="142">
        <v>817.5</v>
      </c>
      <c r="O98" s="142">
        <v>22080.15</v>
      </c>
      <c r="P98" s="142">
        <v>33779.07</v>
      </c>
    </row>
    <row r="99" spans="1:16" s="3" customFormat="1" ht="15.95" customHeight="1" x14ac:dyDescent="0.25">
      <c r="A99" s="165"/>
      <c r="B99" s="165" t="s">
        <v>898</v>
      </c>
      <c r="C99" s="142">
        <f t="shared" si="21"/>
        <v>346760.23000000004</v>
      </c>
      <c r="D99" s="142"/>
      <c r="E99" s="142"/>
      <c r="F99" s="142"/>
      <c r="G99" s="143"/>
      <c r="H99" s="143"/>
      <c r="I99" s="143">
        <v>177358.04</v>
      </c>
      <c r="J99" s="143">
        <v>56566.53</v>
      </c>
      <c r="K99" s="143">
        <f>3480+1344.76</f>
        <v>4824.76</v>
      </c>
      <c r="L99" s="142">
        <v>20320</v>
      </c>
      <c r="M99" s="142">
        <v>19480</v>
      </c>
      <c r="N99" s="142">
        <v>8435.9</v>
      </c>
      <c r="O99" s="142">
        <v>21626.75</v>
      </c>
      <c r="P99" s="142">
        <v>38148.25</v>
      </c>
    </row>
    <row r="100" spans="1:16" s="3" customFormat="1" ht="15.95" customHeight="1" x14ac:dyDescent="0.25">
      <c r="A100" s="165">
        <v>2022</v>
      </c>
      <c r="B100" s="165" t="s">
        <v>899</v>
      </c>
      <c r="C100" s="142">
        <f t="shared" si="21"/>
        <v>354806.98</v>
      </c>
      <c r="D100" s="142"/>
      <c r="E100" s="142"/>
      <c r="F100" s="142"/>
      <c r="G100" s="143"/>
      <c r="H100" s="143"/>
      <c r="I100" s="143">
        <v>253864.56</v>
      </c>
      <c r="J100" s="143">
        <v>5014.5600000000004</v>
      </c>
      <c r="K100" s="143">
        <v>10434.4</v>
      </c>
      <c r="L100" s="142">
        <v>12355</v>
      </c>
      <c r="M100" s="142">
        <v>24790</v>
      </c>
      <c r="N100" s="142">
        <v>9994.6</v>
      </c>
      <c r="O100" s="142">
        <v>19159.5</v>
      </c>
      <c r="P100" s="142">
        <v>19194.36</v>
      </c>
    </row>
    <row r="101" spans="1:16" s="3" customFormat="1" ht="15.95" customHeight="1" x14ac:dyDescent="0.25">
      <c r="A101" s="165"/>
      <c r="B101" s="165" t="s">
        <v>900</v>
      </c>
      <c r="C101" s="142">
        <f t="shared" si="21"/>
        <v>350161.50999999995</v>
      </c>
      <c r="D101" s="142"/>
      <c r="E101" s="142"/>
      <c r="F101" s="142"/>
      <c r="G101" s="143"/>
      <c r="H101" s="143"/>
      <c r="I101" s="143">
        <v>250938.83</v>
      </c>
      <c r="J101" s="143">
        <v>4100.8100000000004</v>
      </c>
      <c r="K101" s="143">
        <v>10776.15</v>
      </c>
      <c r="L101" s="142">
        <v>15618</v>
      </c>
      <c r="M101" s="142">
        <v>24780</v>
      </c>
      <c r="N101" s="142">
        <v>14747.2</v>
      </c>
      <c r="O101" s="142">
        <v>5905.6</v>
      </c>
      <c r="P101" s="142">
        <v>23294.92</v>
      </c>
    </row>
    <row r="102" spans="1:16" s="3" customFormat="1" ht="15.95" customHeight="1" x14ac:dyDescent="0.25">
      <c r="A102" s="165"/>
      <c r="B102" s="165" t="s">
        <v>901</v>
      </c>
      <c r="C102" s="142">
        <f t="shared" si="21"/>
        <v>468247.91000000003</v>
      </c>
      <c r="D102" s="142"/>
      <c r="E102" s="142"/>
      <c r="F102" s="142"/>
      <c r="G102" s="143"/>
      <c r="H102" s="143"/>
      <c r="I102" s="143">
        <v>323676.59000000003</v>
      </c>
      <c r="J102" s="143">
        <v>19669.96</v>
      </c>
      <c r="K102" s="143">
        <v>24321.59</v>
      </c>
      <c r="L102" s="142">
        <v>21337</v>
      </c>
      <c r="M102" s="142">
        <v>21820</v>
      </c>
      <c r="N102" s="142">
        <v>18128.5</v>
      </c>
      <c r="O102" s="142">
        <v>799.1</v>
      </c>
      <c r="P102" s="142">
        <v>38495.17</v>
      </c>
    </row>
    <row r="103" spans="1:16" s="3" customFormat="1" ht="15.95" customHeight="1" x14ac:dyDescent="0.25">
      <c r="A103" s="165"/>
      <c r="B103" s="165" t="s">
        <v>902</v>
      </c>
      <c r="C103" s="142">
        <f t="shared" si="21"/>
        <v>346346.39000000007</v>
      </c>
      <c r="D103" s="142"/>
      <c r="E103" s="142"/>
      <c r="F103" s="142"/>
      <c r="G103" s="143"/>
      <c r="H103" s="143"/>
      <c r="I103" s="143">
        <v>213723.82</v>
      </c>
      <c r="J103" s="143">
        <v>41616.99</v>
      </c>
      <c r="K103" s="143">
        <v>12747.78</v>
      </c>
      <c r="L103" s="142">
        <v>13931</v>
      </c>
      <c r="M103" s="142">
        <v>20465</v>
      </c>
      <c r="N103" s="142">
        <v>11576.7</v>
      </c>
      <c r="O103" s="142">
        <v>1066.4000000000001</v>
      </c>
      <c r="P103" s="142">
        <v>31218.7</v>
      </c>
    </row>
    <row r="104" spans="1:16" s="3" customFormat="1" ht="15.95" customHeight="1" x14ac:dyDescent="0.25">
      <c r="A104" s="165"/>
      <c r="B104" s="165" t="s">
        <v>903</v>
      </c>
      <c r="C104" s="142">
        <f t="shared" si="21"/>
        <v>382450.89</v>
      </c>
      <c r="D104" s="142"/>
      <c r="E104" s="142"/>
      <c r="F104" s="142"/>
      <c r="G104" s="143"/>
      <c r="H104" s="143"/>
      <c r="I104" s="143">
        <v>183814.92</v>
      </c>
      <c r="J104" s="143">
        <v>74826.94</v>
      </c>
      <c r="K104" s="143">
        <f>4368.25+29008.08</f>
        <v>33376.33</v>
      </c>
      <c r="L104" s="142">
        <v>13256</v>
      </c>
      <c r="M104" s="142">
        <v>19641</v>
      </c>
      <c r="N104" s="142">
        <v>11531.2</v>
      </c>
      <c r="O104" s="142">
        <v>19379.5</v>
      </c>
      <c r="P104" s="142">
        <v>26625</v>
      </c>
    </row>
    <row r="105" spans="1:16" s="3" customFormat="1" ht="15.95" customHeight="1" x14ac:dyDescent="0.25">
      <c r="A105" s="165"/>
      <c r="B105" s="165" t="s">
        <v>904</v>
      </c>
      <c r="C105" s="142">
        <f t="shared" si="21"/>
        <v>335580.74</v>
      </c>
      <c r="D105" s="142"/>
      <c r="E105" s="142"/>
      <c r="F105" s="142"/>
      <c r="G105" s="143"/>
      <c r="H105" s="143"/>
      <c r="I105" s="143">
        <v>132322.4</v>
      </c>
      <c r="J105" s="143">
        <v>102464.93</v>
      </c>
      <c r="K105" s="143">
        <v>7653.46</v>
      </c>
      <c r="L105" s="142">
        <v>11203</v>
      </c>
      <c r="M105" s="142">
        <v>18320</v>
      </c>
      <c r="N105" s="142">
        <v>8530.5</v>
      </c>
      <c r="O105" s="142">
        <v>28695</v>
      </c>
      <c r="P105" s="142">
        <v>26391.45</v>
      </c>
    </row>
    <row r="106" spans="1:16" s="3" customFormat="1" ht="15.95" customHeight="1" x14ac:dyDescent="0.25">
      <c r="A106" s="165"/>
      <c r="B106" s="165" t="s">
        <v>905</v>
      </c>
      <c r="C106" s="142">
        <f t="shared" si="21"/>
        <v>376351.01</v>
      </c>
      <c r="D106" s="142"/>
      <c r="E106" s="142"/>
      <c r="F106" s="142"/>
      <c r="G106" s="143"/>
      <c r="H106" s="143"/>
      <c r="I106" s="143">
        <v>175331.98</v>
      </c>
      <c r="J106" s="143">
        <v>65901.600000000006</v>
      </c>
      <c r="K106" s="143">
        <v>30180.959999999999</v>
      </c>
      <c r="L106" s="142">
        <v>12512</v>
      </c>
      <c r="M106" s="142">
        <v>21605</v>
      </c>
      <c r="N106" s="142">
        <v>15165</v>
      </c>
      <c r="O106" s="142">
        <v>21428.5</v>
      </c>
      <c r="P106" s="142">
        <v>34225.97</v>
      </c>
    </row>
    <row r="107" spans="1:16" s="175" customFormat="1" ht="15.95" customHeight="1" x14ac:dyDescent="0.3">
      <c r="A107" s="172"/>
      <c r="B107" s="178" t="s">
        <v>720</v>
      </c>
      <c r="C107" s="177">
        <f t="shared" si="21"/>
        <v>4245457.13</v>
      </c>
      <c r="D107" s="173"/>
      <c r="E107" s="173"/>
      <c r="F107" s="173"/>
      <c r="G107" s="174"/>
      <c r="H107" s="174"/>
      <c r="I107" s="176">
        <f>I106+I105+I104+I103+I102+I101+I100+I99+I98+I97+I96+I95</f>
        <v>2484944.5500000003</v>
      </c>
      <c r="J107" s="176">
        <f t="shared" ref="J107:P107" si="22">J106+J105+J104+J103+J102+J101+J100+J99+J98+J97+J96+J95</f>
        <v>543218.10000000009</v>
      </c>
      <c r="K107" s="176">
        <f t="shared" si="22"/>
        <v>148349.13</v>
      </c>
      <c r="L107" s="176">
        <f t="shared" si="22"/>
        <v>166420.4</v>
      </c>
      <c r="M107" s="176">
        <f t="shared" si="22"/>
        <v>233216</v>
      </c>
      <c r="N107" s="176">
        <f t="shared" si="22"/>
        <v>101826.09999999999</v>
      </c>
      <c r="O107" s="176">
        <f t="shared" si="22"/>
        <v>220158.9</v>
      </c>
      <c r="P107" s="176">
        <f t="shared" si="22"/>
        <v>347323.94999999995</v>
      </c>
    </row>
    <row r="108" spans="1:16" s="3" customFormat="1" ht="15.95" customHeight="1" x14ac:dyDescent="0.25">
      <c r="A108" s="180"/>
      <c r="B108" s="181" t="s">
        <v>894</v>
      </c>
      <c r="C108" s="182">
        <f>I108+J108+K108+L108+M108+N108+O108+P108</f>
        <v>451110.2</v>
      </c>
      <c r="D108" s="182"/>
      <c r="E108" s="182"/>
      <c r="F108" s="182"/>
      <c r="G108" s="183"/>
      <c r="H108" s="183"/>
      <c r="I108" s="183">
        <v>162988.91</v>
      </c>
      <c r="J108" s="183">
        <v>189019.37</v>
      </c>
      <c r="K108" s="183">
        <v>5450.04</v>
      </c>
      <c r="L108" s="182">
        <v>14032</v>
      </c>
      <c r="M108" s="182">
        <v>16780</v>
      </c>
      <c r="N108" s="182">
        <v>13305.3</v>
      </c>
      <c r="O108" s="182">
        <v>21873.5</v>
      </c>
      <c r="P108" s="182">
        <v>27661.08</v>
      </c>
    </row>
    <row r="109" spans="1:16" s="3" customFormat="1" ht="15.95" customHeight="1" x14ac:dyDescent="0.25">
      <c r="A109" s="180"/>
      <c r="B109" s="181" t="s">
        <v>895</v>
      </c>
      <c r="C109" s="182">
        <f t="shared" ref="C109:C120" si="23">I109+J109+K109+L109+M109+N109+O109+P109</f>
        <v>547244.53</v>
      </c>
      <c r="D109" s="182"/>
      <c r="E109" s="182"/>
      <c r="F109" s="182"/>
      <c r="G109" s="183"/>
      <c r="H109" s="183"/>
      <c r="I109" s="183">
        <v>141146.51999999999</v>
      </c>
      <c r="J109" s="183">
        <v>10330.18</v>
      </c>
      <c r="K109" s="183">
        <v>5517.83</v>
      </c>
      <c r="L109" s="182">
        <v>11804</v>
      </c>
      <c r="M109" s="182">
        <v>16075</v>
      </c>
      <c r="N109" s="182">
        <v>12130.8</v>
      </c>
      <c r="O109" s="182">
        <v>20154.5</v>
      </c>
      <c r="P109" s="182">
        <v>330085.7</v>
      </c>
    </row>
    <row r="110" spans="1:16" s="3" customFormat="1" ht="15.95" customHeight="1" x14ac:dyDescent="0.25">
      <c r="A110" s="180"/>
      <c r="B110" s="181" t="s">
        <v>896</v>
      </c>
      <c r="C110" s="182">
        <f t="shared" si="23"/>
        <v>368763.44</v>
      </c>
      <c r="D110" s="182"/>
      <c r="E110" s="182"/>
      <c r="F110" s="182"/>
      <c r="G110" s="183"/>
      <c r="H110" s="183"/>
      <c r="I110" s="183">
        <v>222272.67</v>
      </c>
      <c r="J110" s="183">
        <v>38383.040000000001</v>
      </c>
      <c r="K110" s="183">
        <f>3056+2536.51</f>
        <v>5592.51</v>
      </c>
      <c r="L110" s="182">
        <v>11671</v>
      </c>
      <c r="M110" s="182">
        <v>20250</v>
      </c>
      <c r="N110" s="182">
        <v>15285.8</v>
      </c>
      <c r="O110" s="182">
        <v>19837.25</v>
      </c>
      <c r="P110" s="182">
        <v>35471.17</v>
      </c>
    </row>
    <row r="111" spans="1:16" s="3" customFormat="1" ht="15.95" customHeight="1" x14ac:dyDescent="0.25">
      <c r="A111" s="180"/>
      <c r="B111" s="181" t="s">
        <v>897</v>
      </c>
      <c r="C111" s="182">
        <f t="shared" si="23"/>
        <v>0</v>
      </c>
      <c r="D111" s="182"/>
      <c r="E111" s="182"/>
      <c r="F111" s="182"/>
      <c r="G111" s="183"/>
      <c r="H111" s="183"/>
      <c r="I111" s="183"/>
      <c r="J111" s="183"/>
      <c r="K111" s="183"/>
      <c r="L111" s="182"/>
      <c r="M111" s="182"/>
      <c r="N111" s="182"/>
      <c r="O111" s="182"/>
      <c r="P111" s="182"/>
    </row>
    <row r="112" spans="1:16" s="3" customFormat="1" ht="15.95" customHeight="1" x14ac:dyDescent="0.25">
      <c r="A112" s="180"/>
      <c r="B112" s="181" t="s">
        <v>898</v>
      </c>
      <c r="C112" s="182">
        <f t="shared" si="23"/>
        <v>0</v>
      </c>
      <c r="D112" s="182"/>
      <c r="E112" s="182"/>
      <c r="F112" s="182"/>
      <c r="G112" s="183"/>
      <c r="H112" s="183"/>
      <c r="I112" s="183"/>
      <c r="J112" s="183"/>
      <c r="K112" s="183"/>
      <c r="L112" s="182"/>
      <c r="M112" s="182"/>
      <c r="N112" s="182"/>
      <c r="O112" s="182"/>
      <c r="P112" s="182"/>
    </row>
    <row r="113" spans="1:16" s="3" customFormat="1" ht="15.95" customHeight="1" x14ac:dyDescent="0.25">
      <c r="A113" s="180">
        <v>2023</v>
      </c>
      <c r="B113" s="181" t="s">
        <v>899</v>
      </c>
      <c r="C113" s="182">
        <f t="shared" si="23"/>
        <v>0</v>
      </c>
      <c r="D113" s="182"/>
      <c r="E113" s="182"/>
      <c r="F113" s="182"/>
      <c r="G113" s="183"/>
      <c r="H113" s="183"/>
      <c r="I113" s="183"/>
      <c r="J113" s="183"/>
      <c r="K113" s="183"/>
      <c r="L113" s="182"/>
      <c r="M113" s="182"/>
      <c r="N113" s="182"/>
      <c r="O113" s="182"/>
      <c r="P113" s="182"/>
    </row>
    <row r="114" spans="1:16" s="3" customFormat="1" ht="15.95" customHeight="1" x14ac:dyDescent="0.25">
      <c r="A114" s="180"/>
      <c r="B114" s="181" t="s">
        <v>900</v>
      </c>
      <c r="C114" s="182">
        <f t="shared" si="23"/>
        <v>0</v>
      </c>
      <c r="D114" s="182"/>
      <c r="E114" s="182"/>
      <c r="F114" s="182"/>
      <c r="G114" s="183"/>
      <c r="H114" s="183"/>
      <c r="I114" s="183"/>
      <c r="J114" s="183"/>
      <c r="K114" s="183"/>
      <c r="L114" s="182"/>
      <c r="M114" s="182"/>
      <c r="N114" s="182"/>
      <c r="O114" s="182"/>
      <c r="P114" s="182"/>
    </row>
    <row r="115" spans="1:16" s="3" customFormat="1" ht="15.95" customHeight="1" x14ac:dyDescent="0.25">
      <c r="A115" s="180"/>
      <c r="B115" s="181" t="s">
        <v>901</v>
      </c>
      <c r="C115" s="182">
        <f t="shared" si="23"/>
        <v>0</v>
      </c>
      <c r="D115" s="182"/>
      <c r="E115" s="182"/>
      <c r="F115" s="182"/>
      <c r="G115" s="183"/>
      <c r="H115" s="183"/>
      <c r="I115" s="183"/>
      <c r="J115" s="183"/>
      <c r="K115" s="183"/>
      <c r="L115" s="182"/>
      <c r="M115" s="182"/>
      <c r="N115" s="182"/>
      <c r="O115" s="182"/>
      <c r="P115" s="182"/>
    </row>
    <row r="116" spans="1:16" s="3" customFormat="1" ht="15.95" customHeight="1" x14ac:dyDescent="0.25">
      <c r="A116" s="180"/>
      <c r="B116" s="181" t="s">
        <v>902</v>
      </c>
      <c r="C116" s="182">
        <f t="shared" si="23"/>
        <v>0</v>
      </c>
      <c r="D116" s="182"/>
      <c r="E116" s="182"/>
      <c r="F116" s="182"/>
      <c r="G116" s="183"/>
      <c r="H116" s="183"/>
      <c r="I116" s="183"/>
      <c r="J116" s="183"/>
      <c r="K116" s="183"/>
      <c r="L116" s="182"/>
      <c r="M116" s="182"/>
      <c r="N116" s="182"/>
      <c r="O116" s="182"/>
      <c r="P116" s="182"/>
    </row>
    <row r="117" spans="1:16" s="3" customFormat="1" ht="15.95" customHeight="1" x14ac:dyDescent="0.25">
      <c r="A117" s="180"/>
      <c r="B117" s="181" t="s">
        <v>903</v>
      </c>
      <c r="C117" s="182">
        <f t="shared" si="23"/>
        <v>0</v>
      </c>
      <c r="D117" s="182"/>
      <c r="E117" s="182"/>
      <c r="F117" s="182"/>
      <c r="G117" s="183"/>
      <c r="H117" s="183"/>
      <c r="I117" s="183"/>
      <c r="J117" s="183"/>
      <c r="K117" s="183"/>
      <c r="L117" s="182"/>
      <c r="M117" s="182"/>
      <c r="N117" s="182"/>
      <c r="O117" s="182"/>
      <c r="P117" s="182"/>
    </row>
    <row r="118" spans="1:16" s="3" customFormat="1" ht="15.95" customHeight="1" x14ac:dyDescent="0.25">
      <c r="A118" s="180"/>
      <c r="B118" s="181" t="s">
        <v>904</v>
      </c>
      <c r="C118" s="182">
        <f t="shared" si="23"/>
        <v>0</v>
      </c>
      <c r="D118" s="182"/>
      <c r="E118" s="182"/>
      <c r="F118" s="182"/>
      <c r="G118" s="183"/>
      <c r="H118" s="183"/>
      <c r="I118" s="183"/>
      <c r="J118" s="183"/>
      <c r="K118" s="183"/>
      <c r="L118" s="182"/>
      <c r="M118" s="182"/>
      <c r="N118" s="182"/>
      <c r="O118" s="182"/>
      <c r="P118" s="182"/>
    </row>
    <row r="119" spans="1:16" s="3" customFormat="1" ht="15.95" customHeight="1" x14ac:dyDescent="0.25">
      <c r="A119" s="180"/>
      <c r="B119" s="181" t="s">
        <v>905</v>
      </c>
      <c r="C119" s="182">
        <f t="shared" si="23"/>
        <v>0</v>
      </c>
      <c r="D119" s="182"/>
      <c r="E119" s="182"/>
      <c r="F119" s="182"/>
      <c r="G119" s="183"/>
      <c r="H119" s="183"/>
      <c r="I119" s="183"/>
      <c r="J119" s="183"/>
      <c r="K119" s="183"/>
      <c r="L119" s="182"/>
      <c r="M119" s="182"/>
      <c r="N119" s="182"/>
      <c r="O119" s="182"/>
      <c r="P119" s="182"/>
    </row>
    <row r="120" spans="1:16" s="3" customFormat="1" ht="15.95" customHeight="1" x14ac:dyDescent="0.25">
      <c r="A120" s="180"/>
      <c r="B120" s="181" t="s">
        <v>720</v>
      </c>
      <c r="C120" s="182">
        <f t="shared" si="23"/>
        <v>1367118.17</v>
      </c>
      <c r="D120" s="182"/>
      <c r="E120" s="182"/>
      <c r="F120" s="182"/>
      <c r="G120" s="183"/>
      <c r="H120" s="183"/>
      <c r="I120" s="183">
        <f t="shared" ref="I120:P120" si="24">SUM(I108:I119)</f>
        <v>526408.1</v>
      </c>
      <c r="J120" s="183">
        <f t="shared" si="24"/>
        <v>237732.59</v>
      </c>
      <c r="K120" s="183">
        <f t="shared" si="24"/>
        <v>16560.379999999997</v>
      </c>
      <c r="L120" s="182">
        <f t="shared" si="24"/>
        <v>37507</v>
      </c>
      <c r="M120" s="182">
        <f t="shared" si="24"/>
        <v>53105</v>
      </c>
      <c r="N120" s="182">
        <f t="shared" si="24"/>
        <v>40721.899999999994</v>
      </c>
      <c r="O120" s="182">
        <f t="shared" si="24"/>
        <v>61865.25</v>
      </c>
      <c r="P120" s="182">
        <f t="shared" si="24"/>
        <v>393217.95</v>
      </c>
    </row>
    <row r="121" spans="1:16" s="3" customFormat="1" x14ac:dyDescent="0.25">
      <c r="C121" s="71"/>
      <c r="D121" s="71"/>
      <c r="E121" s="71"/>
      <c r="F121" s="71"/>
      <c r="G121" s="121"/>
      <c r="H121" s="121"/>
      <c r="I121" s="121"/>
      <c r="J121" s="121"/>
      <c r="K121" s="121"/>
      <c r="L121" s="71"/>
      <c r="M121" s="71"/>
      <c r="N121" s="71"/>
      <c r="O121" s="71"/>
      <c r="P121" s="71"/>
    </row>
    <row r="122" spans="1:16" s="3" customFormat="1" x14ac:dyDescent="0.25">
      <c r="C122" s="71"/>
      <c r="D122" s="71"/>
      <c r="E122" s="71"/>
      <c r="F122" s="71"/>
      <c r="G122" s="121"/>
      <c r="H122" s="121"/>
      <c r="I122" s="121"/>
      <c r="J122" s="121"/>
      <c r="K122" s="121"/>
      <c r="L122" s="71"/>
      <c r="M122" s="71"/>
      <c r="N122" s="71"/>
      <c r="O122" s="71"/>
      <c r="P122" s="71"/>
    </row>
    <row r="123" spans="1:16" s="3" customFormat="1" x14ac:dyDescent="0.25">
      <c r="C123" s="71"/>
      <c r="D123" s="71"/>
      <c r="E123" s="71"/>
      <c r="F123" s="71"/>
      <c r="G123" s="121"/>
      <c r="H123" s="121"/>
      <c r="I123" s="121"/>
      <c r="J123" s="121"/>
      <c r="K123" s="121"/>
      <c r="L123" s="71"/>
      <c r="M123" s="71"/>
      <c r="N123" s="71"/>
      <c r="O123" s="71"/>
      <c r="P123" s="71"/>
    </row>
    <row r="124" spans="1:16" s="3" customFormat="1" x14ac:dyDescent="0.25">
      <c r="C124" s="71"/>
      <c r="D124" s="71"/>
      <c r="E124" s="71"/>
      <c r="F124" s="71"/>
      <c r="G124" s="121"/>
      <c r="H124" s="121"/>
      <c r="I124" s="121"/>
      <c r="J124" s="121"/>
      <c r="K124" s="121"/>
      <c r="L124" s="71"/>
      <c r="M124" s="71"/>
      <c r="N124" s="71"/>
      <c r="O124" s="71"/>
      <c r="P124" s="71"/>
    </row>
    <row r="125" spans="1:16" s="3" customFormat="1" x14ac:dyDescent="0.25">
      <c r="C125" s="71"/>
      <c r="D125" s="71"/>
      <c r="E125" s="71"/>
      <c r="F125" s="71"/>
      <c r="G125" s="121"/>
      <c r="H125" s="121"/>
      <c r="I125" s="121"/>
      <c r="J125" s="121"/>
      <c r="K125" s="121"/>
      <c r="L125" s="71"/>
      <c r="M125" s="71"/>
      <c r="N125" s="71"/>
      <c r="O125" s="71"/>
      <c r="P125" s="71"/>
    </row>
    <row r="126" spans="1:16" s="3" customFormat="1" x14ac:dyDescent="0.25">
      <c r="C126" s="71"/>
      <c r="D126" s="71"/>
      <c r="E126" s="71"/>
      <c r="F126" s="71"/>
      <c r="G126" s="121"/>
      <c r="H126" s="121"/>
      <c r="I126" s="121"/>
      <c r="J126" s="121"/>
      <c r="K126" s="121"/>
      <c r="L126" s="71"/>
      <c r="M126" s="71"/>
      <c r="N126" s="71"/>
      <c r="O126" s="71"/>
      <c r="P126" s="71"/>
    </row>
    <row r="127" spans="1:16" s="3" customFormat="1" x14ac:dyDescent="0.25">
      <c r="C127" s="71"/>
      <c r="D127" s="71"/>
      <c r="E127" s="71"/>
      <c r="F127" s="71"/>
      <c r="G127" s="121"/>
      <c r="H127" s="121"/>
      <c r="I127" s="121"/>
      <c r="J127" s="121"/>
      <c r="K127" s="121"/>
      <c r="L127" s="71"/>
      <c r="M127" s="71"/>
      <c r="N127" s="71"/>
      <c r="O127" s="71"/>
      <c r="P127" s="71"/>
    </row>
    <row r="128" spans="1:16" s="3" customFormat="1" x14ac:dyDescent="0.25">
      <c r="C128" s="71"/>
      <c r="D128" s="71"/>
      <c r="E128" s="71"/>
      <c r="F128" s="71"/>
      <c r="G128" s="121"/>
      <c r="H128" s="121"/>
      <c r="I128" s="121"/>
      <c r="J128" s="121"/>
      <c r="K128" s="121"/>
      <c r="L128" s="71"/>
      <c r="M128" s="71"/>
      <c r="N128" s="71"/>
      <c r="O128" s="71"/>
      <c r="P128" s="71"/>
    </row>
    <row r="129" spans="3:16" s="3" customFormat="1" x14ac:dyDescent="0.25">
      <c r="C129" s="71"/>
      <c r="D129" s="71"/>
      <c r="E129" s="71"/>
      <c r="F129" s="71"/>
      <c r="G129" s="121"/>
      <c r="H129" s="121"/>
      <c r="I129" s="121"/>
      <c r="J129" s="121"/>
      <c r="K129" s="121"/>
      <c r="L129" s="71"/>
      <c r="M129" s="71"/>
      <c r="N129" s="71"/>
      <c r="O129" s="71"/>
      <c r="P129" s="71"/>
    </row>
    <row r="130" spans="3:16" s="3" customFormat="1" x14ac:dyDescent="0.25">
      <c r="C130" s="71"/>
      <c r="D130" s="71"/>
      <c r="E130" s="71"/>
      <c r="F130" s="71"/>
      <c r="G130" s="121"/>
      <c r="H130" s="121"/>
      <c r="I130" s="121"/>
      <c r="J130" s="121"/>
      <c r="K130" s="121"/>
      <c r="L130" s="71"/>
      <c r="M130" s="71"/>
      <c r="N130" s="71"/>
      <c r="O130" s="71"/>
      <c r="P130" s="71"/>
    </row>
    <row r="131" spans="3:16" s="3" customFormat="1" x14ac:dyDescent="0.25">
      <c r="C131" s="71"/>
      <c r="D131" s="71"/>
      <c r="E131" s="71"/>
      <c r="F131" s="71"/>
      <c r="G131" s="121"/>
      <c r="H131" s="121"/>
      <c r="I131" s="121"/>
      <c r="J131" s="121"/>
      <c r="K131" s="121"/>
      <c r="L131" s="71"/>
      <c r="M131" s="71"/>
      <c r="N131" s="71"/>
      <c r="O131" s="71"/>
      <c r="P131" s="71"/>
    </row>
    <row r="132" spans="3:16" s="3" customFormat="1" x14ac:dyDescent="0.25">
      <c r="C132" s="71"/>
      <c r="D132" s="71"/>
      <c r="E132" s="71"/>
      <c r="F132" s="71"/>
      <c r="G132" s="121"/>
      <c r="H132" s="121"/>
      <c r="I132" s="121"/>
      <c r="J132" s="121"/>
      <c r="K132" s="121"/>
      <c r="L132" s="71"/>
      <c r="M132" s="71"/>
      <c r="N132" s="71"/>
      <c r="O132" s="71"/>
      <c r="P132" s="71"/>
    </row>
    <row r="133" spans="3:16" s="3" customFormat="1" x14ac:dyDescent="0.25">
      <c r="C133" s="71"/>
      <c r="D133" s="71"/>
      <c r="E133" s="71"/>
      <c r="F133" s="71"/>
      <c r="G133" s="121"/>
      <c r="H133" s="121"/>
      <c r="I133" s="121"/>
      <c r="J133" s="121"/>
      <c r="K133" s="121"/>
      <c r="L133" s="71"/>
      <c r="M133" s="71"/>
      <c r="N133" s="71"/>
      <c r="O133" s="71"/>
      <c r="P133" s="71"/>
    </row>
    <row r="134" spans="3:16" s="3" customFormat="1" x14ac:dyDescent="0.25">
      <c r="C134" s="71"/>
      <c r="D134" s="71"/>
      <c r="E134" s="71"/>
      <c r="F134" s="71"/>
      <c r="G134" s="121"/>
      <c r="H134" s="121"/>
      <c r="I134" s="121"/>
      <c r="J134" s="121"/>
      <c r="K134" s="121"/>
      <c r="L134" s="71"/>
      <c r="M134" s="71"/>
      <c r="N134" s="71"/>
      <c r="O134" s="71"/>
      <c r="P134" s="71"/>
    </row>
    <row r="135" spans="3:16" s="3" customFormat="1" x14ac:dyDescent="0.25">
      <c r="C135" s="71"/>
      <c r="D135" s="71"/>
      <c r="E135" s="71"/>
      <c r="F135" s="71"/>
      <c r="G135" s="121"/>
      <c r="H135" s="121"/>
      <c r="I135" s="121"/>
      <c r="J135" s="121"/>
      <c r="K135" s="121"/>
      <c r="L135" s="71"/>
      <c r="M135" s="71"/>
      <c r="N135" s="71"/>
      <c r="O135" s="71"/>
      <c r="P135" s="71"/>
    </row>
    <row r="136" spans="3:16" s="3" customFormat="1" x14ac:dyDescent="0.25">
      <c r="C136" s="71"/>
      <c r="D136" s="71"/>
      <c r="E136" s="71"/>
      <c r="F136" s="71"/>
      <c r="G136" s="121"/>
      <c r="H136" s="121"/>
      <c r="I136" s="121"/>
      <c r="J136" s="121"/>
      <c r="K136" s="121"/>
      <c r="L136" s="71"/>
      <c r="M136" s="71"/>
      <c r="N136" s="71"/>
      <c r="O136" s="71"/>
      <c r="P136" s="71"/>
    </row>
    <row r="137" spans="3:16" s="3" customFormat="1" x14ac:dyDescent="0.25">
      <c r="C137" s="71"/>
      <c r="D137" s="71"/>
      <c r="E137" s="71"/>
      <c r="F137" s="71"/>
      <c r="G137" s="121"/>
      <c r="H137" s="121"/>
      <c r="I137" s="121"/>
      <c r="J137" s="121"/>
      <c r="K137" s="121"/>
      <c r="L137" s="71"/>
      <c r="M137" s="71"/>
      <c r="N137" s="71"/>
      <c r="O137" s="71"/>
      <c r="P137" s="71"/>
    </row>
    <row r="138" spans="3:16" s="3" customFormat="1" x14ac:dyDescent="0.25">
      <c r="C138" s="71"/>
      <c r="D138" s="71"/>
      <c r="E138" s="71"/>
      <c r="F138" s="71"/>
      <c r="G138" s="121"/>
      <c r="H138" s="121"/>
      <c r="I138" s="121"/>
      <c r="J138" s="121"/>
      <c r="K138" s="121"/>
      <c r="L138" s="71"/>
      <c r="M138" s="71"/>
      <c r="N138" s="71"/>
      <c r="O138" s="71"/>
      <c r="P138" s="71"/>
    </row>
    <row r="139" spans="3:16" s="3" customFormat="1" x14ac:dyDescent="0.25">
      <c r="C139" s="71"/>
      <c r="D139" s="71"/>
      <c r="E139" s="71"/>
      <c r="F139" s="71"/>
      <c r="G139" s="121"/>
      <c r="H139" s="121"/>
      <c r="I139" s="121"/>
      <c r="J139" s="121"/>
      <c r="K139" s="121"/>
      <c r="L139" s="71"/>
      <c r="M139" s="71"/>
      <c r="N139" s="71"/>
      <c r="O139" s="71"/>
      <c r="P139" s="71"/>
    </row>
    <row r="140" spans="3:16" s="3" customFormat="1" x14ac:dyDescent="0.25">
      <c r="C140" s="71"/>
      <c r="D140" s="71"/>
      <c r="E140" s="71"/>
      <c r="F140" s="71"/>
      <c r="G140" s="121"/>
      <c r="H140" s="121"/>
      <c r="I140" s="121"/>
      <c r="J140" s="121"/>
      <c r="K140" s="121"/>
      <c r="L140" s="71"/>
      <c r="M140" s="71"/>
      <c r="N140" s="71"/>
      <c r="O140" s="71"/>
      <c r="P140" s="71"/>
    </row>
    <row r="141" spans="3:16" s="3" customFormat="1" x14ac:dyDescent="0.25">
      <c r="C141" s="71"/>
      <c r="D141" s="71"/>
      <c r="E141" s="71"/>
      <c r="F141" s="71"/>
      <c r="G141" s="121"/>
      <c r="H141" s="121"/>
      <c r="I141" s="121"/>
      <c r="J141" s="121"/>
      <c r="K141" s="121"/>
      <c r="L141" s="71"/>
      <c r="M141" s="71"/>
      <c r="N141" s="71"/>
      <c r="O141" s="71"/>
      <c r="P141" s="71"/>
    </row>
    <row r="142" spans="3:16" s="3" customFormat="1" x14ac:dyDescent="0.25">
      <c r="C142" s="71"/>
      <c r="D142" s="71"/>
      <c r="E142" s="71"/>
      <c r="F142" s="71"/>
      <c r="G142" s="121"/>
      <c r="H142" s="121"/>
      <c r="I142" s="121"/>
      <c r="J142" s="121"/>
      <c r="K142" s="121"/>
      <c r="L142" s="71"/>
      <c r="M142" s="71"/>
      <c r="N142" s="71"/>
      <c r="O142" s="71"/>
      <c r="P142" s="71"/>
    </row>
    <row r="143" spans="3:16" s="3" customFormat="1" x14ac:dyDescent="0.25">
      <c r="C143" s="71"/>
      <c r="D143" s="71"/>
      <c r="E143" s="71"/>
      <c r="F143" s="71"/>
      <c r="G143" s="121"/>
      <c r="H143" s="121"/>
      <c r="I143" s="121"/>
      <c r="J143" s="121"/>
      <c r="K143" s="121"/>
      <c r="L143" s="71"/>
      <c r="M143" s="71"/>
      <c r="N143" s="71"/>
      <c r="O143" s="71"/>
      <c r="P143" s="71"/>
    </row>
    <row r="144" spans="3:16" s="3" customFormat="1" x14ac:dyDescent="0.25">
      <c r="C144" s="71"/>
      <c r="D144" s="71"/>
      <c r="E144" s="71"/>
      <c r="F144" s="71"/>
      <c r="G144" s="121"/>
      <c r="H144" s="121"/>
      <c r="I144" s="121"/>
      <c r="J144" s="121"/>
      <c r="K144" s="121"/>
      <c r="L144" s="71"/>
      <c r="M144" s="71"/>
      <c r="N144" s="71"/>
      <c r="O144" s="71"/>
      <c r="P144" s="71"/>
    </row>
    <row r="145" spans="3:16" s="3" customFormat="1" x14ac:dyDescent="0.25">
      <c r="C145" s="71"/>
      <c r="D145" s="71"/>
      <c r="E145" s="71"/>
      <c r="F145" s="71"/>
      <c r="G145" s="121"/>
      <c r="H145" s="121"/>
      <c r="I145" s="121"/>
      <c r="J145" s="121"/>
      <c r="K145" s="121"/>
      <c r="L145" s="71"/>
      <c r="M145" s="71"/>
      <c r="N145" s="71"/>
      <c r="O145" s="71"/>
      <c r="P145" s="71"/>
    </row>
    <row r="146" spans="3:16" s="3" customFormat="1" x14ac:dyDescent="0.25">
      <c r="C146" s="71"/>
      <c r="D146" s="71"/>
      <c r="E146" s="71"/>
      <c r="F146" s="71"/>
      <c r="G146" s="121"/>
      <c r="H146" s="121"/>
      <c r="I146" s="121"/>
      <c r="J146" s="121"/>
      <c r="K146" s="121"/>
      <c r="L146" s="71"/>
      <c r="M146" s="71"/>
      <c r="N146" s="71"/>
      <c r="O146" s="71"/>
      <c r="P146" s="71"/>
    </row>
    <row r="147" spans="3:16" s="3" customFormat="1" x14ac:dyDescent="0.25">
      <c r="C147" s="71"/>
      <c r="D147" s="71"/>
      <c r="E147" s="71"/>
      <c r="F147" s="71"/>
      <c r="G147" s="121"/>
      <c r="H147" s="121"/>
      <c r="I147" s="121"/>
      <c r="J147" s="121"/>
      <c r="K147" s="121"/>
      <c r="L147" s="71"/>
      <c r="M147" s="71"/>
      <c r="N147" s="71"/>
      <c r="O147" s="71"/>
      <c r="P147" s="71"/>
    </row>
    <row r="148" spans="3:16" s="3" customFormat="1" x14ac:dyDescent="0.25">
      <c r="C148" s="71"/>
      <c r="D148" s="71"/>
      <c r="E148" s="71"/>
      <c r="F148" s="71"/>
      <c r="G148" s="121"/>
      <c r="H148" s="121"/>
      <c r="I148" s="121"/>
      <c r="J148" s="121"/>
      <c r="K148" s="121"/>
      <c r="L148" s="71"/>
      <c r="M148" s="71"/>
      <c r="N148" s="71"/>
      <c r="O148" s="71"/>
      <c r="P148" s="71"/>
    </row>
    <row r="149" spans="3:16" s="3" customFormat="1" x14ac:dyDescent="0.25">
      <c r="C149" s="71"/>
      <c r="D149" s="71"/>
      <c r="E149" s="71"/>
      <c r="F149" s="71"/>
      <c r="G149" s="121"/>
      <c r="H149" s="121"/>
      <c r="I149" s="121"/>
      <c r="J149" s="121"/>
      <c r="K149" s="121"/>
      <c r="L149" s="71"/>
      <c r="M149" s="71"/>
      <c r="N149" s="71"/>
      <c r="O149" s="71"/>
      <c r="P149" s="71"/>
    </row>
    <row r="150" spans="3:16" s="3" customFormat="1" x14ac:dyDescent="0.25">
      <c r="C150" s="71"/>
      <c r="D150" s="71"/>
      <c r="E150" s="71"/>
      <c r="F150" s="71"/>
      <c r="G150" s="121"/>
      <c r="H150" s="121"/>
      <c r="I150" s="121"/>
      <c r="J150" s="121"/>
      <c r="K150" s="121"/>
      <c r="L150" s="71"/>
      <c r="M150" s="71"/>
      <c r="N150" s="71"/>
      <c r="O150" s="71"/>
      <c r="P150" s="71"/>
    </row>
    <row r="151" spans="3:16" s="3" customFormat="1" x14ac:dyDescent="0.25">
      <c r="C151" s="71"/>
      <c r="D151" s="71"/>
      <c r="E151" s="71"/>
      <c r="F151" s="71"/>
      <c r="G151" s="121"/>
      <c r="H151" s="121"/>
      <c r="I151" s="121"/>
      <c r="J151" s="121"/>
      <c r="K151" s="121"/>
      <c r="L151" s="71"/>
      <c r="M151" s="71"/>
      <c r="N151" s="71"/>
      <c r="O151" s="71"/>
      <c r="P151" s="71"/>
    </row>
    <row r="152" spans="3:16" s="3" customFormat="1" x14ac:dyDescent="0.25">
      <c r="C152" s="71"/>
      <c r="D152" s="71"/>
      <c r="E152" s="71"/>
      <c r="F152" s="71"/>
      <c r="G152" s="121"/>
      <c r="H152" s="121"/>
      <c r="I152" s="121"/>
      <c r="J152" s="121"/>
      <c r="K152" s="121"/>
      <c r="L152" s="71"/>
      <c r="M152" s="71"/>
      <c r="N152" s="71"/>
      <c r="O152" s="71"/>
      <c r="P152" s="71"/>
    </row>
    <row r="153" spans="3:16" s="3" customFormat="1" x14ac:dyDescent="0.25">
      <c r="C153" s="71"/>
      <c r="D153" s="71"/>
      <c r="E153" s="71"/>
      <c r="F153" s="71"/>
      <c r="G153" s="121"/>
      <c r="H153" s="121"/>
      <c r="I153" s="121"/>
      <c r="J153" s="121"/>
      <c r="K153" s="121"/>
      <c r="L153" s="71"/>
      <c r="M153" s="71"/>
      <c r="N153" s="71"/>
      <c r="O153" s="71"/>
      <c r="P153" s="71"/>
    </row>
    <row r="154" spans="3:16" s="3" customFormat="1" x14ac:dyDescent="0.25">
      <c r="C154" s="71"/>
      <c r="D154" s="71"/>
      <c r="E154" s="71"/>
      <c r="F154" s="71"/>
      <c r="G154" s="121"/>
      <c r="H154" s="121"/>
      <c r="I154" s="121"/>
      <c r="J154" s="121"/>
      <c r="K154" s="121"/>
      <c r="L154" s="71"/>
      <c r="M154" s="71"/>
      <c r="N154" s="71"/>
      <c r="O154" s="71"/>
      <c r="P154" s="71"/>
    </row>
    <row r="155" spans="3:16" s="3" customFormat="1" x14ac:dyDescent="0.25">
      <c r="C155" s="71"/>
      <c r="D155" s="71"/>
      <c r="E155" s="71"/>
      <c r="F155" s="71"/>
      <c r="G155" s="121"/>
      <c r="H155" s="121"/>
      <c r="I155" s="121"/>
      <c r="J155" s="121"/>
      <c r="K155" s="121"/>
      <c r="L155" s="71"/>
      <c r="M155" s="71"/>
      <c r="N155" s="71"/>
      <c r="O155" s="71"/>
      <c r="P155" s="71"/>
    </row>
    <row r="156" spans="3:16" s="3" customFormat="1" x14ac:dyDescent="0.25">
      <c r="C156" s="71"/>
      <c r="D156" s="71"/>
      <c r="E156" s="71"/>
      <c r="F156" s="71"/>
      <c r="G156" s="121"/>
      <c r="H156" s="121"/>
      <c r="I156" s="121"/>
      <c r="J156" s="121"/>
      <c r="K156" s="121"/>
      <c r="L156" s="71"/>
      <c r="M156" s="71"/>
      <c r="N156" s="71"/>
      <c r="O156" s="71"/>
      <c r="P156" s="71"/>
    </row>
    <row r="157" spans="3:16" s="3" customFormat="1" x14ac:dyDescent="0.25">
      <c r="C157" s="71"/>
      <c r="D157" s="71"/>
      <c r="E157" s="71"/>
      <c r="F157" s="71"/>
      <c r="G157" s="121"/>
      <c r="H157" s="121"/>
      <c r="I157" s="121"/>
      <c r="J157" s="121"/>
      <c r="K157" s="121"/>
      <c r="L157" s="71"/>
      <c r="M157" s="71"/>
      <c r="N157" s="71"/>
      <c r="O157" s="71"/>
      <c r="P157" s="71"/>
    </row>
    <row r="158" spans="3:16" s="3" customFormat="1" x14ac:dyDescent="0.25">
      <c r="C158" s="71"/>
      <c r="D158" s="71"/>
      <c r="E158" s="71"/>
      <c r="F158" s="71"/>
      <c r="G158" s="121"/>
      <c r="H158" s="121"/>
      <c r="I158" s="121"/>
      <c r="J158" s="121"/>
      <c r="K158" s="121"/>
      <c r="L158" s="71"/>
      <c r="M158" s="71"/>
      <c r="N158" s="71"/>
      <c r="O158" s="71"/>
      <c r="P158" s="71"/>
    </row>
    <row r="159" spans="3:16" s="3" customFormat="1" x14ac:dyDescent="0.25">
      <c r="C159" s="71"/>
      <c r="D159" s="71"/>
      <c r="E159" s="71"/>
      <c r="F159" s="71"/>
      <c r="G159" s="121"/>
      <c r="H159" s="121"/>
      <c r="I159" s="121"/>
      <c r="J159" s="121"/>
      <c r="K159" s="121"/>
      <c r="L159" s="71"/>
      <c r="M159" s="71"/>
      <c r="N159" s="71"/>
      <c r="O159" s="71"/>
      <c r="P159" s="71"/>
    </row>
    <row r="160" spans="3:16" s="3" customFormat="1" x14ac:dyDescent="0.25">
      <c r="C160" s="71"/>
      <c r="D160" s="71"/>
      <c r="E160" s="71"/>
      <c r="F160" s="71"/>
      <c r="G160" s="121"/>
      <c r="H160" s="121"/>
      <c r="I160" s="121"/>
      <c r="J160" s="121"/>
      <c r="K160" s="121"/>
      <c r="L160" s="71"/>
      <c r="M160" s="71"/>
      <c r="N160" s="71"/>
      <c r="O160" s="71"/>
      <c r="P160" s="71"/>
    </row>
    <row r="161" spans="3:16" s="3" customFormat="1" x14ac:dyDescent="0.25">
      <c r="C161" s="71"/>
      <c r="D161" s="71"/>
      <c r="E161" s="71"/>
      <c r="F161" s="71"/>
      <c r="G161" s="121"/>
      <c r="H161" s="121"/>
      <c r="I161" s="121"/>
      <c r="J161" s="121"/>
      <c r="K161" s="121"/>
      <c r="L161" s="71"/>
      <c r="M161" s="71"/>
      <c r="N161" s="71"/>
      <c r="O161" s="71"/>
      <c r="P161" s="71"/>
    </row>
    <row r="162" spans="3:16" s="3" customFormat="1" x14ac:dyDescent="0.25">
      <c r="C162" s="71"/>
      <c r="D162" s="71"/>
      <c r="E162" s="71"/>
      <c r="F162" s="71"/>
      <c r="G162" s="121"/>
      <c r="H162" s="121"/>
      <c r="I162" s="121"/>
      <c r="J162" s="121"/>
      <c r="K162" s="121"/>
      <c r="L162" s="71"/>
      <c r="M162" s="71"/>
      <c r="N162" s="71"/>
      <c r="O162" s="71"/>
      <c r="P162" s="71"/>
    </row>
    <row r="163" spans="3:16" s="3" customFormat="1" x14ac:dyDescent="0.25">
      <c r="C163" s="71"/>
      <c r="D163" s="71"/>
      <c r="E163" s="71"/>
      <c r="F163" s="71"/>
      <c r="G163" s="121"/>
      <c r="H163" s="121"/>
      <c r="I163" s="121"/>
      <c r="J163" s="121"/>
      <c r="K163" s="121"/>
      <c r="L163" s="71"/>
      <c r="M163" s="71"/>
      <c r="N163" s="71"/>
      <c r="O163" s="71"/>
      <c r="P163" s="71"/>
    </row>
    <row r="164" spans="3:16" s="3" customFormat="1" x14ac:dyDescent="0.25">
      <c r="C164" s="71"/>
      <c r="D164" s="71"/>
      <c r="E164" s="71"/>
      <c r="F164" s="71"/>
      <c r="G164" s="121"/>
      <c r="H164" s="121"/>
      <c r="I164" s="121"/>
      <c r="J164" s="121"/>
      <c r="K164" s="121"/>
      <c r="L164" s="71"/>
      <c r="M164" s="71"/>
      <c r="N164" s="71"/>
      <c r="O164" s="71"/>
      <c r="P164" s="71"/>
    </row>
    <row r="165" spans="3:16" s="3" customFormat="1" x14ac:dyDescent="0.25">
      <c r="C165" s="71"/>
      <c r="D165" s="71"/>
      <c r="E165" s="71"/>
      <c r="F165" s="71"/>
      <c r="G165" s="121"/>
      <c r="H165" s="121"/>
      <c r="I165" s="121"/>
      <c r="J165" s="121"/>
      <c r="K165" s="121"/>
      <c r="L165" s="71"/>
      <c r="M165" s="71"/>
      <c r="N165" s="71"/>
      <c r="O165" s="71"/>
      <c r="P165" s="71"/>
    </row>
    <row r="166" spans="3:16" s="3" customFormat="1" x14ac:dyDescent="0.25">
      <c r="C166" s="71"/>
      <c r="D166" s="71"/>
      <c r="E166" s="71"/>
      <c r="F166" s="71"/>
      <c r="G166" s="121"/>
      <c r="H166" s="121"/>
      <c r="I166" s="121"/>
      <c r="J166" s="121"/>
      <c r="K166" s="121"/>
      <c r="L166" s="71"/>
      <c r="M166" s="71"/>
      <c r="N166" s="71"/>
      <c r="O166" s="71"/>
      <c r="P166" s="71"/>
    </row>
    <row r="167" spans="3:16" s="3" customFormat="1" x14ac:dyDescent="0.25">
      <c r="C167" s="71"/>
      <c r="D167" s="71"/>
      <c r="E167" s="71"/>
      <c r="F167" s="71"/>
      <c r="G167" s="121"/>
      <c r="H167" s="121"/>
      <c r="I167" s="121"/>
      <c r="J167" s="121"/>
      <c r="K167" s="121"/>
      <c r="L167" s="71"/>
      <c r="M167" s="71"/>
      <c r="N167" s="71"/>
      <c r="O167" s="71"/>
      <c r="P167" s="71"/>
    </row>
    <row r="168" spans="3:16" s="3" customFormat="1" x14ac:dyDescent="0.25">
      <c r="C168" s="71"/>
      <c r="D168" s="71"/>
      <c r="E168" s="71"/>
      <c r="F168" s="71"/>
      <c r="G168" s="121"/>
      <c r="H168" s="121"/>
      <c r="I168" s="121"/>
      <c r="J168" s="121"/>
      <c r="K168" s="121"/>
      <c r="L168" s="71"/>
      <c r="M168" s="71"/>
      <c r="N168" s="71"/>
      <c r="O168" s="71"/>
      <c r="P168" s="71"/>
    </row>
    <row r="169" spans="3:16" s="3" customFormat="1" x14ac:dyDescent="0.25">
      <c r="C169" s="71"/>
      <c r="D169" s="71"/>
      <c r="E169" s="71"/>
      <c r="F169" s="71"/>
      <c r="G169" s="121"/>
      <c r="H169" s="121"/>
      <c r="I169" s="121"/>
      <c r="J169" s="121"/>
      <c r="K169" s="121"/>
      <c r="L169" s="71"/>
      <c r="M169" s="71"/>
      <c r="N169" s="71"/>
      <c r="O169" s="71"/>
      <c r="P169" s="71"/>
    </row>
    <row r="170" spans="3:16" s="3" customFormat="1" x14ac:dyDescent="0.25">
      <c r="C170" s="71"/>
      <c r="D170" s="71"/>
      <c r="E170" s="71"/>
      <c r="F170" s="71"/>
      <c r="G170" s="121"/>
      <c r="H170" s="121"/>
      <c r="I170" s="121"/>
      <c r="J170" s="121"/>
      <c r="K170" s="121"/>
      <c r="L170" s="71"/>
      <c r="M170" s="71"/>
      <c r="N170" s="71"/>
      <c r="O170" s="71"/>
      <c r="P170" s="71"/>
    </row>
    <row r="171" spans="3:16" s="3" customFormat="1" x14ac:dyDescent="0.25">
      <c r="C171" s="71"/>
      <c r="D171" s="71"/>
      <c r="E171" s="71"/>
      <c r="F171" s="71"/>
      <c r="G171" s="121"/>
      <c r="H171" s="121"/>
      <c r="I171" s="121"/>
      <c r="J171" s="121"/>
      <c r="K171" s="121"/>
      <c r="L171" s="71"/>
      <c r="M171" s="71"/>
      <c r="N171" s="71"/>
      <c r="O171" s="71"/>
      <c r="P171" s="71"/>
    </row>
    <row r="172" spans="3:16" s="3" customFormat="1" x14ac:dyDescent="0.25">
      <c r="C172" s="71"/>
      <c r="D172" s="71"/>
      <c r="E172" s="71"/>
      <c r="F172" s="71"/>
      <c r="G172" s="121"/>
      <c r="H172" s="121"/>
      <c r="I172" s="121"/>
      <c r="J172" s="121"/>
      <c r="K172" s="121"/>
      <c r="L172" s="71"/>
      <c r="M172" s="71"/>
      <c r="N172" s="71"/>
      <c r="O172" s="71"/>
      <c r="P172" s="71"/>
    </row>
    <row r="173" spans="3:16" s="3" customFormat="1" x14ac:dyDescent="0.25">
      <c r="C173" s="71"/>
      <c r="D173" s="71"/>
      <c r="E173" s="71"/>
      <c r="F173" s="71"/>
      <c r="G173" s="121"/>
      <c r="H173" s="121"/>
      <c r="I173" s="121"/>
      <c r="J173" s="121"/>
      <c r="K173" s="121"/>
      <c r="L173" s="71"/>
      <c r="M173" s="71"/>
      <c r="N173" s="71"/>
      <c r="O173" s="71"/>
      <c r="P173" s="71"/>
    </row>
    <row r="174" spans="3:16" s="3" customFormat="1" x14ac:dyDescent="0.25">
      <c r="C174" s="71"/>
      <c r="D174" s="71"/>
      <c r="E174" s="71"/>
      <c r="F174" s="71"/>
      <c r="G174" s="121"/>
      <c r="H174" s="121"/>
      <c r="I174" s="121"/>
      <c r="J174" s="121"/>
      <c r="K174" s="121"/>
      <c r="L174" s="71"/>
      <c r="M174" s="71"/>
      <c r="N174" s="71"/>
      <c r="O174" s="71"/>
      <c r="P174" s="71"/>
    </row>
    <row r="175" spans="3:16" s="3" customFormat="1" x14ac:dyDescent="0.25">
      <c r="C175" s="71"/>
      <c r="D175" s="71"/>
      <c r="E175" s="71"/>
      <c r="F175" s="71"/>
      <c r="G175" s="121"/>
      <c r="H175" s="121"/>
      <c r="I175" s="121"/>
      <c r="J175" s="121"/>
      <c r="K175" s="121"/>
      <c r="L175" s="71"/>
      <c r="M175" s="71"/>
      <c r="N175" s="71"/>
      <c r="O175" s="71"/>
      <c r="P175" s="71"/>
    </row>
    <row r="176" spans="3:16" s="3" customFormat="1" x14ac:dyDescent="0.25">
      <c r="C176" s="71"/>
      <c r="D176" s="71"/>
      <c r="E176" s="71"/>
      <c r="F176" s="71"/>
      <c r="G176" s="121"/>
      <c r="H176" s="121"/>
      <c r="I176" s="121"/>
      <c r="J176" s="121"/>
      <c r="K176" s="121"/>
      <c r="L176" s="71"/>
      <c r="M176" s="71"/>
      <c r="N176" s="71"/>
      <c r="O176" s="71"/>
      <c r="P176" s="71"/>
    </row>
    <row r="177" spans="3:16" s="3" customFormat="1" x14ac:dyDescent="0.25">
      <c r="C177" s="71"/>
      <c r="D177" s="71"/>
      <c r="E177" s="71"/>
      <c r="F177" s="71"/>
      <c r="G177" s="121"/>
      <c r="H177" s="121"/>
      <c r="I177" s="121"/>
      <c r="J177" s="121"/>
      <c r="K177" s="121"/>
      <c r="L177" s="71"/>
      <c r="M177" s="71"/>
      <c r="N177" s="71"/>
      <c r="O177" s="71"/>
      <c r="P177" s="71"/>
    </row>
    <row r="178" spans="3:16" s="3" customFormat="1" x14ac:dyDescent="0.25">
      <c r="C178" s="71"/>
      <c r="D178" s="71"/>
      <c r="E178" s="71"/>
      <c r="F178" s="71"/>
      <c r="G178" s="121"/>
      <c r="H178" s="121"/>
      <c r="I178" s="121"/>
      <c r="J178" s="121"/>
      <c r="K178" s="121"/>
      <c r="L178" s="71"/>
      <c r="M178" s="71"/>
      <c r="N178" s="71"/>
      <c r="O178" s="71"/>
      <c r="P178" s="71"/>
    </row>
    <row r="179" spans="3:16" s="3" customFormat="1" x14ac:dyDescent="0.25">
      <c r="C179" s="71"/>
      <c r="D179" s="71"/>
      <c r="E179" s="71"/>
      <c r="F179" s="71"/>
      <c r="G179" s="121"/>
      <c r="H179" s="121"/>
      <c r="I179" s="121"/>
      <c r="J179" s="121"/>
      <c r="K179" s="121"/>
      <c r="L179" s="71"/>
      <c r="M179" s="71"/>
      <c r="N179" s="71"/>
      <c r="O179" s="71"/>
      <c r="P179" s="71"/>
    </row>
    <row r="180" spans="3:16" s="3" customFormat="1" x14ac:dyDescent="0.25">
      <c r="C180" s="71"/>
      <c r="D180" s="71"/>
      <c r="E180" s="71"/>
      <c r="F180" s="71"/>
      <c r="G180" s="121"/>
      <c r="H180" s="121"/>
      <c r="I180" s="121"/>
      <c r="J180" s="121"/>
      <c r="K180" s="121"/>
      <c r="L180" s="71"/>
      <c r="M180" s="71"/>
      <c r="N180" s="71"/>
      <c r="O180" s="71"/>
      <c r="P180" s="71"/>
    </row>
    <row r="181" spans="3:16" s="3" customFormat="1" x14ac:dyDescent="0.25">
      <c r="C181" s="71"/>
      <c r="D181" s="71"/>
      <c r="E181" s="71"/>
      <c r="F181" s="71"/>
      <c r="G181" s="121"/>
      <c r="H181" s="121"/>
      <c r="I181" s="121"/>
      <c r="J181" s="121"/>
      <c r="K181" s="121"/>
      <c r="L181" s="71"/>
      <c r="M181" s="71"/>
      <c r="N181" s="71"/>
      <c r="O181" s="71"/>
      <c r="P181" s="71"/>
    </row>
    <row r="182" spans="3:16" s="3" customFormat="1" x14ac:dyDescent="0.25">
      <c r="C182" s="71"/>
      <c r="D182" s="71"/>
      <c r="E182" s="71"/>
      <c r="F182" s="71"/>
      <c r="G182" s="121"/>
      <c r="H182" s="121"/>
      <c r="I182" s="121"/>
      <c r="J182" s="121"/>
      <c r="K182" s="121"/>
      <c r="L182" s="71"/>
      <c r="M182" s="71"/>
      <c r="N182" s="71"/>
      <c r="O182" s="71"/>
      <c r="P182" s="71"/>
    </row>
    <row r="183" spans="3:16" s="3" customFormat="1" x14ac:dyDescent="0.25">
      <c r="C183" s="71"/>
      <c r="D183" s="71"/>
      <c r="E183" s="71"/>
      <c r="F183" s="71"/>
      <c r="G183" s="121"/>
      <c r="H183" s="121"/>
      <c r="I183" s="121"/>
      <c r="J183" s="121"/>
      <c r="K183" s="121"/>
      <c r="L183" s="71"/>
      <c r="M183" s="71"/>
      <c r="N183" s="71"/>
      <c r="O183" s="71"/>
      <c r="P183" s="71"/>
    </row>
    <row r="184" spans="3:16" s="3" customFormat="1" x14ac:dyDescent="0.25">
      <c r="C184" s="71"/>
      <c r="D184" s="71"/>
      <c r="E184" s="71"/>
      <c r="F184" s="71"/>
      <c r="G184" s="121"/>
      <c r="H184" s="121"/>
      <c r="I184" s="121"/>
      <c r="J184" s="121"/>
      <c r="K184" s="121"/>
      <c r="L184" s="71"/>
      <c r="M184" s="71"/>
      <c r="N184" s="71"/>
      <c r="O184" s="71"/>
      <c r="P184" s="71"/>
    </row>
    <row r="185" spans="3:16" s="3" customFormat="1" x14ac:dyDescent="0.25">
      <c r="C185" s="71"/>
      <c r="D185" s="71"/>
      <c r="E185" s="71"/>
      <c r="F185" s="71"/>
      <c r="G185" s="121"/>
      <c r="H185" s="121"/>
      <c r="I185" s="121"/>
      <c r="J185" s="121"/>
      <c r="K185" s="121"/>
      <c r="L185" s="71"/>
      <c r="M185" s="71"/>
      <c r="N185" s="71"/>
      <c r="O185" s="71"/>
      <c r="P185" s="71"/>
    </row>
    <row r="186" spans="3:16" s="3" customFormat="1" x14ac:dyDescent="0.25">
      <c r="C186" s="71"/>
      <c r="D186" s="71"/>
      <c r="E186" s="71"/>
      <c r="F186" s="71"/>
      <c r="G186" s="121"/>
      <c r="H186" s="121"/>
      <c r="I186" s="121"/>
      <c r="J186" s="121"/>
      <c r="K186" s="121"/>
      <c r="L186" s="71"/>
      <c r="M186" s="71"/>
      <c r="N186" s="71"/>
      <c r="O186" s="71"/>
      <c r="P186" s="71"/>
    </row>
    <row r="187" spans="3:16" s="3" customFormat="1" x14ac:dyDescent="0.25">
      <c r="C187" s="71"/>
      <c r="D187" s="71"/>
      <c r="E187" s="71"/>
      <c r="F187" s="71"/>
      <c r="G187" s="121"/>
      <c r="H187" s="121"/>
      <c r="I187" s="121"/>
      <c r="J187" s="121"/>
      <c r="K187" s="121"/>
      <c r="L187" s="71"/>
      <c r="M187" s="71"/>
      <c r="N187" s="71"/>
      <c r="O187" s="71"/>
      <c r="P187" s="71"/>
    </row>
    <row r="188" spans="3:16" s="3" customFormat="1" x14ac:dyDescent="0.25">
      <c r="C188" s="71"/>
      <c r="D188" s="71"/>
      <c r="E188" s="71"/>
      <c r="F188" s="71"/>
      <c r="G188" s="121"/>
      <c r="H188" s="121"/>
      <c r="I188" s="121"/>
      <c r="J188" s="121"/>
      <c r="K188" s="121"/>
      <c r="L188" s="71"/>
      <c r="M188" s="71"/>
      <c r="N188" s="71"/>
      <c r="O188" s="71"/>
      <c r="P188" s="71"/>
    </row>
    <row r="189" spans="3:16" s="3" customFormat="1" x14ac:dyDescent="0.25">
      <c r="C189" s="71"/>
      <c r="D189" s="71"/>
      <c r="E189" s="71"/>
      <c r="F189" s="71"/>
      <c r="G189" s="121"/>
      <c r="H189" s="121"/>
      <c r="I189" s="121"/>
      <c r="J189" s="121"/>
      <c r="K189" s="121"/>
      <c r="L189" s="71"/>
      <c r="M189" s="71"/>
      <c r="N189" s="71"/>
      <c r="O189" s="71"/>
      <c r="P189" s="71"/>
    </row>
    <row r="190" spans="3:16" s="3" customFormat="1" x14ac:dyDescent="0.25">
      <c r="C190" s="71"/>
      <c r="D190" s="71"/>
      <c r="E190" s="71"/>
      <c r="F190" s="71"/>
      <c r="G190" s="121"/>
      <c r="H190" s="121"/>
      <c r="I190" s="121"/>
      <c r="J190" s="121"/>
      <c r="K190" s="121"/>
      <c r="L190" s="71"/>
      <c r="M190" s="71"/>
      <c r="N190" s="71"/>
      <c r="O190" s="71"/>
      <c r="P190" s="71"/>
    </row>
    <row r="191" spans="3:16" s="3" customFormat="1" x14ac:dyDescent="0.25">
      <c r="C191" s="71"/>
      <c r="D191" s="71"/>
      <c r="E191" s="71"/>
      <c r="F191" s="71"/>
      <c r="G191" s="121"/>
      <c r="H191" s="121"/>
      <c r="I191" s="121"/>
      <c r="J191" s="121"/>
      <c r="K191" s="121"/>
      <c r="L191" s="71"/>
      <c r="M191" s="71"/>
      <c r="N191" s="71"/>
      <c r="O191" s="71"/>
      <c r="P191" s="71"/>
    </row>
    <row r="192" spans="3:16" s="3" customFormat="1" x14ac:dyDescent="0.25">
      <c r="C192" s="71"/>
      <c r="D192" s="71"/>
      <c r="E192" s="71"/>
      <c r="F192" s="71"/>
      <c r="G192" s="121"/>
      <c r="H192" s="121"/>
      <c r="I192" s="121"/>
      <c r="J192" s="121"/>
      <c r="K192" s="121"/>
      <c r="L192" s="71"/>
      <c r="M192" s="71"/>
      <c r="N192" s="71"/>
      <c r="O192" s="71"/>
      <c r="P192" s="71"/>
    </row>
    <row r="193" spans="3:16" s="3" customFormat="1" x14ac:dyDescent="0.25">
      <c r="C193" s="71"/>
      <c r="D193" s="71"/>
      <c r="E193" s="71"/>
      <c r="F193" s="71"/>
      <c r="G193" s="121"/>
      <c r="H193" s="121"/>
      <c r="I193" s="121"/>
      <c r="J193" s="121"/>
      <c r="K193" s="121"/>
      <c r="L193" s="71"/>
      <c r="M193" s="71"/>
      <c r="N193" s="71"/>
      <c r="O193" s="71"/>
      <c r="P193" s="71"/>
    </row>
    <row r="194" spans="3:16" s="3" customFormat="1" x14ac:dyDescent="0.25">
      <c r="C194" s="71"/>
      <c r="D194" s="71"/>
      <c r="E194" s="71"/>
      <c r="F194" s="71"/>
      <c r="G194" s="121"/>
      <c r="H194" s="121"/>
      <c r="I194" s="121"/>
      <c r="J194" s="121"/>
      <c r="K194" s="121"/>
      <c r="L194" s="71"/>
      <c r="M194" s="71"/>
      <c r="N194" s="71"/>
      <c r="O194" s="71"/>
      <c r="P194" s="71"/>
    </row>
    <row r="195" spans="3:16" s="3" customFormat="1" x14ac:dyDescent="0.25">
      <c r="C195" s="71"/>
      <c r="D195" s="71"/>
      <c r="E195" s="71"/>
      <c r="F195" s="71"/>
      <c r="G195" s="121"/>
      <c r="H195" s="121"/>
      <c r="I195" s="121"/>
      <c r="J195" s="121"/>
      <c r="K195" s="121"/>
      <c r="L195" s="71"/>
      <c r="M195" s="71"/>
      <c r="N195" s="71"/>
      <c r="O195" s="71"/>
      <c r="P195" s="71"/>
    </row>
    <row r="196" spans="3:16" s="3" customFormat="1" x14ac:dyDescent="0.25">
      <c r="C196" s="71"/>
      <c r="D196" s="71"/>
      <c r="E196" s="71"/>
      <c r="F196" s="71"/>
      <c r="G196" s="121"/>
      <c r="H196" s="121"/>
      <c r="I196" s="121"/>
      <c r="J196" s="121"/>
      <c r="K196" s="121"/>
      <c r="L196" s="71"/>
      <c r="M196" s="71"/>
      <c r="N196" s="71"/>
      <c r="O196" s="71"/>
      <c r="P196" s="71"/>
    </row>
    <row r="197" spans="3:16" s="3" customFormat="1" x14ac:dyDescent="0.25">
      <c r="C197" s="71"/>
      <c r="D197" s="71"/>
      <c r="E197" s="71"/>
      <c r="F197" s="71"/>
      <c r="G197" s="121"/>
      <c r="H197" s="121"/>
      <c r="I197" s="121"/>
      <c r="J197" s="121"/>
      <c r="K197" s="121"/>
      <c r="L197" s="71"/>
      <c r="M197" s="71"/>
      <c r="N197" s="71"/>
      <c r="O197" s="71"/>
      <c r="P197" s="71"/>
    </row>
    <row r="198" spans="3:16" s="3" customFormat="1" x14ac:dyDescent="0.25">
      <c r="C198" s="71"/>
      <c r="D198" s="71"/>
      <c r="E198" s="71"/>
      <c r="F198" s="71"/>
      <c r="G198" s="121"/>
      <c r="H198" s="121"/>
      <c r="I198" s="121"/>
      <c r="J198" s="121"/>
      <c r="K198" s="121"/>
      <c r="L198" s="71"/>
      <c r="M198" s="71"/>
      <c r="N198" s="71"/>
      <c r="O198" s="71"/>
      <c r="P198" s="71"/>
    </row>
    <row r="199" spans="3:16" s="3" customFormat="1" x14ac:dyDescent="0.25">
      <c r="C199" s="71"/>
      <c r="D199" s="71"/>
      <c r="E199" s="71"/>
      <c r="F199" s="71"/>
      <c r="G199" s="121"/>
      <c r="H199" s="121"/>
      <c r="I199" s="121"/>
      <c r="J199" s="121"/>
      <c r="K199" s="121"/>
      <c r="L199" s="71"/>
      <c r="M199" s="71"/>
      <c r="N199" s="71"/>
      <c r="O199" s="71"/>
      <c r="P199" s="71"/>
    </row>
    <row r="200" spans="3:16" s="3" customFormat="1" x14ac:dyDescent="0.25">
      <c r="C200" s="71"/>
      <c r="D200" s="71"/>
      <c r="E200" s="71"/>
      <c r="F200" s="71"/>
      <c r="G200" s="121"/>
      <c r="H200" s="121"/>
      <c r="I200" s="121"/>
      <c r="J200" s="121"/>
      <c r="K200" s="121"/>
      <c r="L200" s="71"/>
      <c r="M200" s="71"/>
      <c r="N200" s="71"/>
      <c r="O200" s="71"/>
      <c r="P200" s="71"/>
    </row>
    <row r="201" spans="3:16" s="3" customFormat="1" x14ac:dyDescent="0.25">
      <c r="C201" s="71"/>
      <c r="D201" s="71"/>
      <c r="E201" s="71"/>
      <c r="F201" s="71"/>
      <c r="G201" s="121"/>
      <c r="H201" s="121"/>
      <c r="I201" s="121"/>
      <c r="J201" s="121"/>
      <c r="K201" s="121"/>
      <c r="L201" s="71"/>
      <c r="M201" s="71"/>
      <c r="N201" s="71"/>
      <c r="O201" s="71"/>
      <c r="P201" s="71"/>
    </row>
    <row r="202" spans="3:16" s="3" customFormat="1" x14ac:dyDescent="0.25">
      <c r="C202" s="71"/>
      <c r="D202" s="71"/>
      <c r="E202" s="71"/>
      <c r="F202" s="71"/>
      <c r="G202" s="121"/>
      <c r="H202" s="121"/>
      <c r="I202" s="121"/>
      <c r="J202" s="121"/>
      <c r="K202" s="121"/>
      <c r="L202" s="71"/>
      <c r="M202" s="71"/>
      <c r="N202" s="71"/>
      <c r="O202" s="71"/>
      <c r="P202" s="71"/>
    </row>
    <row r="203" spans="3:16" s="3" customFormat="1" x14ac:dyDescent="0.25">
      <c r="C203" s="71"/>
      <c r="D203" s="71"/>
      <c r="E203" s="71"/>
      <c r="F203" s="71"/>
      <c r="G203" s="121"/>
      <c r="H203" s="121"/>
      <c r="I203" s="121"/>
      <c r="J203" s="121"/>
      <c r="K203" s="121"/>
      <c r="L203" s="71"/>
      <c r="M203" s="71"/>
      <c r="N203" s="71"/>
      <c r="O203" s="71"/>
      <c r="P203" s="71"/>
    </row>
    <row r="204" spans="3:16" s="3" customFormat="1" x14ac:dyDescent="0.25">
      <c r="C204" s="71"/>
      <c r="D204" s="71"/>
      <c r="E204" s="71"/>
      <c r="F204" s="71"/>
      <c r="G204" s="121"/>
      <c r="H204" s="121"/>
      <c r="I204" s="121"/>
      <c r="J204" s="121"/>
      <c r="K204" s="121"/>
      <c r="L204" s="71"/>
      <c r="M204" s="71"/>
      <c r="N204" s="71"/>
      <c r="O204" s="71"/>
      <c r="P204" s="71"/>
    </row>
    <row r="205" spans="3:16" s="3" customFormat="1" x14ac:dyDescent="0.25">
      <c r="C205" s="71"/>
      <c r="D205" s="71"/>
      <c r="E205" s="71"/>
      <c r="F205" s="71"/>
      <c r="G205" s="121"/>
      <c r="H205" s="121"/>
      <c r="I205" s="121"/>
      <c r="J205" s="121"/>
      <c r="K205" s="121"/>
      <c r="L205" s="71"/>
      <c r="M205" s="71"/>
      <c r="N205" s="71"/>
      <c r="O205" s="71"/>
      <c r="P205" s="71"/>
    </row>
    <row r="206" spans="3:16" s="3" customFormat="1" x14ac:dyDescent="0.25">
      <c r="C206" s="71"/>
      <c r="D206" s="71"/>
      <c r="E206" s="71"/>
      <c r="F206" s="71"/>
      <c r="G206" s="121"/>
      <c r="H206" s="121"/>
      <c r="I206" s="121"/>
      <c r="J206" s="121"/>
      <c r="K206" s="121"/>
      <c r="L206" s="71"/>
      <c r="M206" s="71"/>
      <c r="N206" s="71"/>
      <c r="O206" s="71"/>
      <c r="P206" s="71"/>
    </row>
    <row r="207" spans="3:16" s="3" customFormat="1" x14ac:dyDescent="0.25">
      <c r="C207" s="71"/>
      <c r="D207" s="71"/>
      <c r="E207" s="71"/>
      <c r="F207" s="71"/>
      <c r="G207" s="121"/>
      <c r="H207" s="121"/>
      <c r="I207" s="121"/>
      <c r="J207" s="121"/>
      <c r="K207" s="121"/>
      <c r="L207" s="71"/>
      <c r="M207" s="71"/>
      <c r="N207" s="71"/>
      <c r="O207" s="71"/>
      <c r="P207" s="71"/>
    </row>
    <row r="208" spans="3:16" s="3" customFormat="1" x14ac:dyDescent="0.25">
      <c r="C208" s="71"/>
      <c r="D208" s="71"/>
      <c r="E208" s="71"/>
      <c r="F208" s="71"/>
      <c r="G208" s="121"/>
      <c r="H208" s="121"/>
      <c r="I208" s="121"/>
      <c r="J208" s="121"/>
      <c r="K208" s="121"/>
      <c r="L208" s="71"/>
      <c r="M208" s="71"/>
      <c r="N208" s="71"/>
      <c r="O208" s="71"/>
      <c r="P208" s="71"/>
    </row>
    <row r="209" spans="1:16" s="3" customFormat="1" x14ac:dyDescent="0.25">
      <c r="C209" s="71"/>
      <c r="D209" s="71"/>
      <c r="E209" s="71"/>
      <c r="F209" s="71"/>
      <c r="G209" s="121"/>
      <c r="H209" s="121"/>
      <c r="I209" s="121"/>
      <c r="J209" s="121"/>
      <c r="K209" s="121"/>
      <c r="L209" s="71"/>
      <c r="M209" s="71"/>
      <c r="N209" s="71"/>
      <c r="O209" s="71"/>
      <c r="P209" s="71"/>
    </row>
    <row r="210" spans="1:16" s="3" customFormat="1" x14ac:dyDescent="0.25">
      <c r="C210" s="71"/>
      <c r="D210" s="71"/>
      <c r="E210" s="71"/>
      <c r="F210" s="71"/>
      <c r="G210" s="121"/>
      <c r="H210" s="121"/>
      <c r="I210" s="121"/>
      <c r="J210" s="121"/>
      <c r="K210" s="121"/>
      <c r="L210" s="71"/>
      <c r="M210" s="71"/>
      <c r="N210" s="71"/>
      <c r="O210" s="71"/>
      <c r="P210" s="71"/>
    </row>
    <row r="211" spans="1:16" s="3" customFormat="1" x14ac:dyDescent="0.25">
      <c r="C211" s="71"/>
      <c r="D211" s="71"/>
      <c r="E211" s="71"/>
      <c r="F211" s="71"/>
      <c r="G211" s="121"/>
      <c r="H211" s="121"/>
      <c r="I211" s="121"/>
      <c r="J211" s="121"/>
      <c r="K211" s="121"/>
      <c r="L211" s="71"/>
      <c r="M211" s="71"/>
      <c r="N211" s="71"/>
      <c r="O211" s="71"/>
      <c r="P211" s="71"/>
    </row>
    <row r="212" spans="1:16" s="3" customFormat="1" x14ac:dyDescent="0.25">
      <c r="C212" s="71"/>
      <c r="D212" s="71"/>
      <c r="E212" s="71"/>
      <c r="F212" s="71"/>
      <c r="G212" s="121"/>
      <c r="H212" s="121"/>
      <c r="I212" s="121"/>
      <c r="J212" s="121"/>
      <c r="K212" s="121"/>
      <c r="L212" s="71"/>
      <c r="M212" s="71"/>
      <c r="N212" s="71"/>
      <c r="O212" s="71"/>
      <c r="P212" s="71"/>
    </row>
    <row r="213" spans="1:16" s="3" customFormat="1" x14ac:dyDescent="0.25">
      <c r="C213" s="71"/>
      <c r="D213" s="71"/>
      <c r="E213" s="71"/>
      <c r="F213" s="71"/>
      <c r="G213" s="121"/>
      <c r="H213" s="121"/>
      <c r="I213" s="121"/>
      <c r="J213" s="121"/>
      <c r="K213" s="121"/>
      <c r="L213" s="71"/>
      <c r="M213" s="71"/>
      <c r="N213" s="71"/>
      <c r="O213" s="71"/>
      <c r="P213" s="71"/>
    </row>
    <row r="214" spans="1:16" s="3" customFormat="1" x14ac:dyDescent="0.25">
      <c r="C214" s="71"/>
      <c r="D214" s="71"/>
      <c r="E214" s="71"/>
      <c r="F214" s="71"/>
      <c r="G214" s="121"/>
      <c r="H214" s="121"/>
      <c r="I214" s="121"/>
      <c r="J214" s="121"/>
      <c r="K214" s="121"/>
      <c r="L214" s="71"/>
      <c r="M214" s="71"/>
      <c r="N214" s="71"/>
      <c r="O214" s="71"/>
      <c r="P214" s="71"/>
    </row>
    <row r="215" spans="1:16" s="3" customFormat="1" x14ac:dyDescent="0.25">
      <c r="C215" s="71"/>
      <c r="D215" s="71"/>
      <c r="E215" s="71"/>
      <c r="F215" s="71"/>
      <c r="G215" s="121"/>
      <c r="H215" s="121"/>
      <c r="I215" s="121"/>
      <c r="J215" s="121"/>
      <c r="K215" s="121"/>
      <c r="L215" s="71"/>
      <c r="M215" s="71"/>
      <c r="N215" s="71"/>
      <c r="O215" s="71"/>
      <c r="P215" s="71"/>
    </row>
    <row r="216" spans="1:16" s="3" customFormat="1" x14ac:dyDescent="0.25">
      <c r="C216" s="71"/>
      <c r="D216" s="71"/>
      <c r="E216" s="71"/>
      <c r="F216" s="71"/>
      <c r="G216" s="121"/>
      <c r="H216" s="121"/>
      <c r="I216" s="121"/>
      <c r="J216" s="121"/>
      <c r="K216" s="121"/>
      <c r="L216" s="71"/>
      <c r="M216" s="71"/>
      <c r="N216" s="71"/>
      <c r="O216" s="71"/>
      <c r="P216" s="71"/>
    </row>
    <row r="217" spans="1:16" s="3" customFormat="1" x14ac:dyDescent="0.25">
      <c r="C217" s="71"/>
      <c r="D217" s="71"/>
      <c r="E217" s="71"/>
      <c r="F217" s="71"/>
      <c r="G217" s="121"/>
      <c r="H217" s="121"/>
      <c r="I217" s="121"/>
      <c r="J217" s="121"/>
      <c r="K217" s="121"/>
      <c r="L217" s="71"/>
      <c r="M217" s="71"/>
      <c r="N217" s="71"/>
      <c r="O217" s="71"/>
      <c r="P217" s="71"/>
    </row>
    <row r="218" spans="1:16" s="3" customFormat="1" x14ac:dyDescent="0.25">
      <c r="C218" s="71"/>
      <c r="D218" s="71"/>
      <c r="E218" s="71"/>
      <c r="F218" s="71"/>
      <c r="G218" s="121"/>
      <c r="H218" s="121"/>
      <c r="I218" s="121"/>
      <c r="J218" s="121"/>
      <c r="K218" s="121"/>
      <c r="L218" s="71"/>
      <c r="M218" s="71"/>
      <c r="N218" s="71"/>
      <c r="O218" s="71"/>
      <c r="P218" s="71"/>
    </row>
    <row r="219" spans="1:16" s="3" customFormat="1" x14ac:dyDescent="0.25">
      <c r="C219" s="71"/>
      <c r="D219" s="71"/>
      <c r="E219" s="71"/>
      <c r="F219" s="71"/>
      <c r="G219" s="121"/>
      <c r="H219" s="121"/>
      <c r="I219" s="121"/>
      <c r="J219" s="121"/>
      <c r="K219" s="121"/>
      <c r="L219" s="71"/>
      <c r="M219" s="71"/>
      <c r="N219" s="71"/>
      <c r="O219" s="71"/>
      <c r="P219" s="71"/>
    </row>
    <row r="220" spans="1:16" s="3" customFormat="1" x14ac:dyDescent="0.25">
      <c r="C220" s="71"/>
      <c r="D220" s="71"/>
      <c r="E220" s="71"/>
      <c r="F220" s="71"/>
      <c r="G220" s="121"/>
      <c r="H220" s="121"/>
      <c r="I220" s="121"/>
      <c r="J220" s="121"/>
      <c r="K220" s="121"/>
      <c r="L220" s="71"/>
      <c r="M220" s="71"/>
      <c r="N220" s="71"/>
      <c r="O220" s="71"/>
      <c r="P220" s="71"/>
    </row>
    <row r="221" spans="1:16" s="3" customFormat="1" x14ac:dyDescent="0.25">
      <c r="A221" s="1"/>
      <c r="B221" s="1"/>
      <c r="C221" s="125"/>
      <c r="D221" s="125"/>
      <c r="E221" s="125"/>
      <c r="F221" s="125"/>
      <c r="G221" s="126"/>
      <c r="H221" s="126"/>
      <c r="I221" s="126"/>
      <c r="J221" s="126"/>
      <c r="K221" s="126"/>
      <c r="L221" s="125"/>
      <c r="M221" s="125"/>
      <c r="N221" s="125"/>
      <c r="O221" s="125"/>
      <c r="P221" s="125"/>
    </row>
    <row r="222" spans="1:16" s="3" customFormat="1" x14ac:dyDescent="0.25">
      <c r="A222" s="1"/>
      <c r="B222" s="1"/>
      <c r="C222" s="125"/>
      <c r="D222" s="125"/>
      <c r="E222" s="125"/>
      <c r="F222" s="125"/>
      <c r="G222" s="126"/>
      <c r="H222" s="126"/>
      <c r="I222" s="126"/>
      <c r="J222" s="126"/>
      <c r="K222" s="126"/>
      <c r="L222" s="125"/>
      <c r="M222" s="125"/>
      <c r="N222" s="125"/>
      <c r="O222" s="125"/>
      <c r="P222" s="125"/>
    </row>
    <row r="223" spans="1:16" s="3" customFormat="1" x14ac:dyDescent="0.25">
      <c r="A223" s="1"/>
      <c r="B223" s="1"/>
      <c r="C223" s="125"/>
      <c r="D223" s="125"/>
      <c r="E223" s="125"/>
      <c r="F223" s="125"/>
      <c r="G223" s="126"/>
      <c r="H223" s="126"/>
      <c r="I223" s="126"/>
      <c r="J223" s="126"/>
      <c r="K223" s="126"/>
      <c r="L223" s="125"/>
      <c r="M223" s="125"/>
      <c r="N223" s="125"/>
      <c r="O223" s="125"/>
      <c r="P223" s="125"/>
    </row>
    <row r="224" spans="1:16" s="3" customFormat="1" x14ac:dyDescent="0.25">
      <c r="A224" s="1"/>
      <c r="B224" s="1"/>
      <c r="C224" s="125"/>
      <c r="D224" s="125"/>
      <c r="E224" s="125"/>
      <c r="F224" s="125"/>
      <c r="G224" s="126"/>
      <c r="H224" s="126"/>
      <c r="I224" s="126"/>
      <c r="J224" s="126"/>
      <c r="K224" s="126"/>
      <c r="L224" s="125"/>
      <c r="M224" s="125"/>
      <c r="N224" s="125"/>
      <c r="O224" s="125"/>
      <c r="P224" s="125"/>
    </row>
    <row r="225" spans="1:16" s="3" customFormat="1" x14ac:dyDescent="0.25">
      <c r="A225" s="1"/>
      <c r="B225" s="1"/>
      <c r="C225" s="125"/>
      <c r="D225" s="125"/>
      <c r="E225" s="125"/>
      <c r="F225" s="125"/>
      <c r="G225" s="126"/>
      <c r="H225" s="126"/>
      <c r="I225" s="126"/>
      <c r="J225" s="126"/>
      <c r="K225" s="126"/>
      <c r="L225" s="125"/>
      <c r="M225" s="125"/>
      <c r="N225" s="125"/>
      <c r="O225" s="125"/>
      <c r="P225" s="125"/>
    </row>
    <row r="226" spans="1:16" s="3" customFormat="1" x14ac:dyDescent="0.25">
      <c r="A226" s="1"/>
      <c r="B226" s="1"/>
      <c r="C226" s="125"/>
      <c r="D226" s="125"/>
      <c r="E226" s="125"/>
      <c r="F226" s="125"/>
      <c r="G226" s="126"/>
      <c r="H226" s="126"/>
      <c r="I226" s="126"/>
      <c r="J226" s="126"/>
      <c r="K226" s="126"/>
      <c r="L226" s="125"/>
      <c r="M226" s="125"/>
      <c r="N226" s="125"/>
      <c r="O226" s="125"/>
      <c r="P226" s="125"/>
    </row>
    <row r="227" spans="1:16" s="3" customFormat="1" x14ac:dyDescent="0.25">
      <c r="A227" s="1"/>
      <c r="B227" s="1"/>
      <c r="C227" s="125"/>
      <c r="D227" s="125"/>
      <c r="E227" s="125"/>
      <c r="F227" s="125"/>
      <c r="G227" s="126"/>
      <c r="H227" s="126"/>
      <c r="I227" s="126"/>
      <c r="J227" s="126"/>
      <c r="K227" s="126"/>
      <c r="L227" s="125"/>
      <c r="M227" s="125"/>
      <c r="N227" s="125"/>
      <c r="O227" s="125"/>
      <c r="P227" s="125"/>
    </row>
    <row r="228" spans="1:16" s="3" customFormat="1" x14ac:dyDescent="0.25">
      <c r="A228" s="1"/>
      <c r="B228" s="1"/>
      <c r="C228" s="125"/>
      <c r="D228" s="125"/>
      <c r="E228" s="125"/>
      <c r="F228" s="125"/>
      <c r="G228" s="126"/>
      <c r="H228" s="126"/>
      <c r="I228" s="126"/>
      <c r="J228" s="126"/>
      <c r="K228" s="126"/>
      <c r="L228" s="125"/>
      <c r="M228" s="125"/>
      <c r="N228" s="125"/>
      <c r="O228" s="125"/>
      <c r="P228" s="125"/>
    </row>
    <row r="229" spans="1:16" s="3" customFormat="1" x14ac:dyDescent="0.25">
      <c r="A229" s="1"/>
      <c r="B229" s="1"/>
      <c r="C229" s="125"/>
      <c r="D229" s="125"/>
      <c r="E229" s="125"/>
      <c r="F229" s="125"/>
      <c r="G229" s="126"/>
      <c r="H229" s="126"/>
      <c r="I229" s="126"/>
      <c r="J229" s="126"/>
      <c r="K229" s="126"/>
      <c r="L229" s="125"/>
      <c r="M229" s="125"/>
      <c r="N229" s="125"/>
      <c r="O229" s="125"/>
      <c r="P229" s="125"/>
    </row>
    <row r="230" spans="1:16" s="3" customFormat="1" x14ac:dyDescent="0.25">
      <c r="A230" s="1"/>
      <c r="B230" s="1"/>
      <c r="C230" s="125"/>
      <c r="D230" s="125"/>
      <c r="E230" s="125"/>
      <c r="F230" s="125"/>
      <c r="G230" s="126"/>
      <c r="H230" s="126"/>
      <c r="I230" s="126"/>
      <c r="J230" s="126"/>
      <c r="K230" s="126"/>
      <c r="L230" s="125"/>
      <c r="M230" s="125"/>
      <c r="N230" s="125"/>
      <c r="O230" s="125"/>
      <c r="P230" s="125"/>
    </row>
    <row r="231" spans="1:16" s="3" customFormat="1" x14ac:dyDescent="0.25">
      <c r="A231" s="1"/>
      <c r="B231" s="1"/>
      <c r="C231" s="125"/>
      <c r="D231" s="125"/>
      <c r="E231" s="125"/>
      <c r="F231" s="125"/>
      <c r="G231" s="126"/>
      <c r="H231" s="126"/>
      <c r="I231" s="126"/>
      <c r="J231" s="126"/>
      <c r="K231" s="126"/>
      <c r="L231" s="125"/>
      <c r="M231" s="125"/>
      <c r="N231" s="125"/>
      <c r="O231" s="125"/>
      <c r="P231" s="125"/>
    </row>
    <row r="232" spans="1:16" s="3" customFormat="1" x14ac:dyDescent="0.25">
      <c r="A232" s="1"/>
      <c r="B232" s="1"/>
      <c r="C232" s="125"/>
      <c r="D232" s="125"/>
      <c r="E232" s="125"/>
      <c r="F232" s="125"/>
      <c r="G232" s="126"/>
      <c r="H232" s="126"/>
      <c r="I232" s="126"/>
      <c r="J232" s="126"/>
      <c r="K232" s="126"/>
      <c r="L232" s="125"/>
      <c r="M232" s="125"/>
      <c r="N232" s="125"/>
      <c r="O232" s="125"/>
      <c r="P232" s="125"/>
    </row>
    <row r="233" spans="1:16" s="3" customFormat="1" x14ac:dyDescent="0.25">
      <c r="A233" s="1"/>
      <c r="B233" s="1"/>
      <c r="C233" s="125"/>
      <c r="D233" s="125"/>
      <c r="E233" s="125"/>
      <c r="F233" s="125"/>
      <c r="G233" s="126"/>
      <c r="H233" s="126"/>
      <c r="I233" s="126"/>
      <c r="J233" s="126"/>
      <c r="K233" s="126"/>
      <c r="L233" s="125"/>
      <c r="M233" s="125"/>
      <c r="N233" s="125"/>
      <c r="O233" s="125"/>
      <c r="P233" s="125"/>
    </row>
  </sheetData>
  <mergeCells count="5"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2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1000125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9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14" t="s">
        <v>170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15" customHeight="1" x14ac:dyDescent="0.25">
      <c r="A3" t="s">
        <v>568</v>
      </c>
      <c r="G3" s="20" t="s">
        <v>192</v>
      </c>
      <c r="H3" s="22"/>
      <c r="I3" s="22"/>
      <c r="J3" s="22"/>
      <c r="K3" s="22"/>
      <c r="L3" s="20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30.75" customHeight="1" x14ac:dyDescent="0.25">
      <c r="A4" t="s">
        <v>567</v>
      </c>
      <c r="G4" s="24" t="s">
        <v>172</v>
      </c>
      <c r="H4" s="24" t="s">
        <v>39</v>
      </c>
      <c r="I4" s="62" t="s">
        <v>173</v>
      </c>
      <c r="J4" s="24" t="s">
        <v>169</v>
      </c>
      <c r="K4" s="23" t="s">
        <v>1</v>
      </c>
      <c r="L4" s="23" t="s">
        <v>0</v>
      </c>
      <c r="M4" s="23" t="s">
        <v>37</v>
      </c>
      <c r="N4" s="23" t="s">
        <v>33</v>
      </c>
      <c r="O4" s="23" t="s">
        <v>21</v>
      </c>
      <c r="P4" s="23" t="s">
        <v>34</v>
      </c>
      <c r="Q4" s="23" t="s">
        <v>22</v>
      </c>
      <c r="R4" s="23" t="s">
        <v>35</v>
      </c>
      <c r="S4" s="23" t="s">
        <v>2</v>
      </c>
      <c r="T4" s="24" t="s">
        <v>0</v>
      </c>
      <c r="U4" s="23" t="s">
        <v>32</v>
      </c>
      <c r="V4" s="23" t="s">
        <v>33</v>
      </c>
      <c r="W4" s="23" t="s">
        <v>21</v>
      </c>
      <c r="X4" s="23" t="s">
        <v>35</v>
      </c>
      <c r="Y4" s="23" t="s">
        <v>38</v>
      </c>
      <c r="Z4" s="23" t="s">
        <v>3</v>
      </c>
      <c r="AA4" s="23" t="s">
        <v>4</v>
      </c>
      <c r="AB4" s="23" t="s">
        <v>179</v>
      </c>
      <c r="AC4" s="23" t="s">
        <v>36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ht="20.25" customHeight="1" x14ac:dyDescent="0.25">
      <c r="A5" t="s">
        <v>611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 ht="15" customHeight="1" x14ac:dyDescent="0.25">
      <c r="A6" t="s">
        <v>610</v>
      </c>
      <c r="G6" s="25" t="s">
        <v>171</v>
      </c>
      <c r="H6" s="2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15" customHeight="1" x14ac:dyDescent="0.25">
      <c r="G7" s="22" t="s">
        <v>192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42.75" customHeight="1" x14ac:dyDescent="0.25">
      <c r="G8" s="24" t="s">
        <v>172</v>
      </c>
      <c r="H8" s="24" t="s">
        <v>39</v>
      </c>
      <c r="I8" s="62" t="s">
        <v>183</v>
      </c>
      <c r="J8" s="23" t="s">
        <v>184</v>
      </c>
      <c r="K8" s="23" t="s">
        <v>185</v>
      </c>
      <c r="L8" s="23" t="s">
        <v>10</v>
      </c>
      <c r="M8" s="23" t="s">
        <v>24</v>
      </c>
      <c r="N8" s="23" t="s">
        <v>25</v>
      </c>
      <c r="O8" s="23" t="s">
        <v>11</v>
      </c>
      <c r="P8" s="23" t="s">
        <v>12</v>
      </c>
      <c r="Q8" s="23" t="s">
        <v>13</v>
      </c>
      <c r="R8" s="24" t="s">
        <v>14</v>
      </c>
      <c r="S8" s="23" t="s">
        <v>177</v>
      </c>
      <c r="T8" s="23" t="s">
        <v>176</v>
      </c>
      <c r="U8" s="23" t="s">
        <v>15</v>
      </c>
      <c r="V8" s="23" t="s">
        <v>16</v>
      </c>
      <c r="W8" s="23" t="s">
        <v>17</v>
      </c>
      <c r="X8" s="23" t="s">
        <v>18</v>
      </c>
      <c r="Y8" s="23" t="s">
        <v>174</v>
      </c>
      <c r="Z8" s="23" t="s">
        <v>26</v>
      </c>
      <c r="AA8" s="23" t="s">
        <v>27</v>
      </c>
      <c r="AB8" s="23" t="s">
        <v>28</v>
      </c>
      <c r="AC8" s="23" t="s">
        <v>23</v>
      </c>
      <c r="AD8" s="23" t="s">
        <v>19</v>
      </c>
      <c r="AE8" s="63" t="s">
        <v>182</v>
      </c>
      <c r="AF8" s="63" t="s">
        <v>178</v>
      </c>
      <c r="AG8" s="63" t="s">
        <v>20</v>
      </c>
      <c r="AH8" s="23" t="s">
        <v>29</v>
      </c>
      <c r="AI8" s="23" t="s">
        <v>180</v>
      </c>
      <c r="AJ8" s="23" t="s">
        <v>31</v>
      </c>
      <c r="AK8" s="63" t="s">
        <v>181</v>
      </c>
      <c r="AL8" s="23" t="s">
        <v>168</v>
      </c>
      <c r="AM8" s="23" t="s">
        <v>30</v>
      </c>
    </row>
    <row r="9" spans="1:39" x14ac:dyDescent="0.25">
      <c r="B9" s="11" t="s">
        <v>566</v>
      </c>
      <c r="C9" s="11" t="s">
        <v>568</v>
      </c>
      <c r="D9" s="11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2"/>
    </row>
    <row r="11" spans="1:39" ht="21" x14ac:dyDescent="0.25">
      <c r="B11" s="5" t="s">
        <v>41</v>
      </c>
      <c r="C11" s="5" t="s">
        <v>249</v>
      </c>
      <c r="D11" s="5" t="s">
        <v>435</v>
      </c>
      <c r="E11" s="12"/>
      <c r="G11" s="16" t="s">
        <v>231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2"/>
      <c r="G12" s="26" t="s">
        <v>197</v>
      </c>
      <c r="H12" s="29"/>
      <c r="I12" s="29"/>
      <c r="J12" s="30"/>
      <c r="K12" s="29"/>
      <c r="L12" s="2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2"/>
      <c r="G13" s="38" t="s">
        <v>198</v>
      </c>
      <c r="H13" s="38" t="s">
        <v>199</v>
      </c>
      <c r="I13" s="61" t="s">
        <v>232</v>
      </c>
      <c r="J13" s="38" t="s">
        <v>234</v>
      </c>
      <c r="K13" s="32" t="s">
        <v>235</v>
      </c>
      <c r="L13" s="32" t="s">
        <v>241</v>
      </c>
      <c r="M13" s="32" t="s">
        <v>242</v>
      </c>
      <c r="N13" s="32" t="s">
        <v>243</v>
      </c>
      <c r="O13" s="32" t="s">
        <v>244</v>
      </c>
      <c r="P13" s="32" t="s">
        <v>246</v>
      </c>
      <c r="Q13" s="32" t="s">
        <v>247</v>
      </c>
      <c r="R13" s="32" t="s">
        <v>245</v>
      </c>
      <c r="S13" s="32" t="s">
        <v>236</v>
      </c>
      <c r="T13" s="38" t="s">
        <v>241</v>
      </c>
      <c r="U13" s="32" t="s">
        <v>242</v>
      </c>
      <c r="V13" s="32" t="s">
        <v>243</v>
      </c>
      <c r="W13" s="32" t="s">
        <v>244</v>
      </c>
      <c r="X13" s="32" t="s">
        <v>245</v>
      </c>
      <c r="Y13" s="32" t="s">
        <v>233</v>
      </c>
      <c r="Z13" s="32" t="s">
        <v>237</v>
      </c>
      <c r="AA13" s="32" t="s">
        <v>238</v>
      </c>
      <c r="AB13" s="32" t="s">
        <v>239</v>
      </c>
      <c r="AC13" s="32" t="s">
        <v>240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2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2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2"/>
      <c r="G16" s="39" t="s">
        <v>196</v>
      </c>
      <c r="H16" s="3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2:39" x14ac:dyDescent="0.25">
      <c r="B17" s="5" t="s">
        <v>47</v>
      </c>
      <c r="C17" s="5" t="s">
        <v>254</v>
      </c>
      <c r="D17" s="5" t="s">
        <v>440</v>
      </c>
      <c r="E17" s="12"/>
      <c r="G17" s="28" t="s">
        <v>197</v>
      </c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2:39" ht="60" x14ac:dyDescent="0.25">
      <c r="B18" s="5" t="s">
        <v>48</v>
      </c>
      <c r="C18" s="5" t="s">
        <v>255</v>
      </c>
      <c r="D18" s="5" t="s">
        <v>441</v>
      </c>
      <c r="E18" s="12"/>
      <c r="G18" s="33" t="s">
        <v>198</v>
      </c>
      <c r="H18" s="33" t="s">
        <v>199</v>
      </c>
      <c r="I18" s="31" t="s">
        <v>200</v>
      </c>
      <c r="J18" s="34" t="s">
        <v>201</v>
      </c>
      <c r="K18" s="34" t="s">
        <v>203</v>
      </c>
      <c r="L18" s="34" t="s">
        <v>207</v>
      </c>
      <c r="M18" s="37" t="s">
        <v>221</v>
      </c>
      <c r="N18" s="37" t="s">
        <v>222</v>
      </c>
      <c r="O18" s="37" t="s">
        <v>223</v>
      </c>
      <c r="P18" s="37" t="s">
        <v>224</v>
      </c>
      <c r="Q18" s="34" t="s">
        <v>208</v>
      </c>
      <c r="R18" s="40" t="s">
        <v>225</v>
      </c>
      <c r="S18" s="35" t="s">
        <v>229</v>
      </c>
      <c r="T18" s="36" t="s">
        <v>230</v>
      </c>
      <c r="U18" s="37" t="s">
        <v>226</v>
      </c>
      <c r="V18" s="37" t="s">
        <v>227</v>
      </c>
      <c r="W18" s="37" t="s">
        <v>228</v>
      </c>
      <c r="X18" s="34" t="s">
        <v>209</v>
      </c>
      <c r="Y18" s="34" t="s">
        <v>204</v>
      </c>
      <c r="Z18" s="34" t="s">
        <v>210</v>
      </c>
      <c r="AA18" s="34" t="s">
        <v>211</v>
      </c>
      <c r="AB18" s="34" t="s">
        <v>212</v>
      </c>
      <c r="AC18" s="34" t="s">
        <v>213</v>
      </c>
      <c r="AD18" s="34" t="s">
        <v>214</v>
      </c>
      <c r="AE18" s="41" t="s">
        <v>202</v>
      </c>
      <c r="AF18" s="41" t="s">
        <v>205</v>
      </c>
      <c r="AG18" s="41" t="s">
        <v>215</v>
      </c>
      <c r="AH18" s="34" t="s">
        <v>216</v>
      </c>
      <c r="AI18" s="34" t="s">
        <v>217</v>
      </c>
      <c r="AJ18" s="34" t="s">
        <v>218</v>
      </c>
      <c r="AK18" s="41" t="s">
        <v>206</v>
      </c>
      <c r="AL18" s="34" t="s">
        <v>219</v>
      </c>
      <c r="AM18" s="34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2"/>
    </row>
    <row r="20" spans="2:39" x14ac:dyDescent="0.25">
      <c r="B20" s="5" t="s">
        <v>50</v>
      </c>
      <c r="C20" s="5" t="s">
        <v>257</v>
      </c>
      <c r="D20" s="5" t="s">
        <v>443</v>
      </c>
      <c r="E20" s="12"/>
    </row>
    <row r="21" spans="2:39" ht="21" x14ac:dyDescent="0.25">
      <c r="B21" s="5" t="s">
        <v>175</v>
      </c>
      <c r="C21" s="5" t="s">
        <v>258</v>
      </c>
      <c r="D21" s="5" t="s">
        <v>444</v>
      </c>
      <c r="E21" s="12"/>
      <c r="G21" s="18" t="s">
        <v>380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3"/>
      <c r="G22" s="42" t="s">
        <v>381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2"/>
      <c r="G23" s="49" t="s">
        <v>382</v>
      </c>
      <c r="H23" s="47" t="s">
        <v>383</v>
      </c>
      <c r="I23" s="50" t="s">
        <v>384</v>
      </c>
      <c r="J23" s="44" t="s">
        <v>386</v>
      </c>
      <c r="K23" s="51" t="s">
        <v>387</v>
      </c>
      <c r="L23" s="49" t="s">
        <v>393</v>
      </c>
      <c r="M23" s="49" t="s">
        <v>394</v>
      </c>
      <c r="N23" s="49" t="s">
        <v>395</v>
      </c>
      <c r="O23" s="52" t="s">
        <v>396</v>
      </c>
      <c r="P23" s="49" t="s">
        <v>398</v>
      </c>
      <c r="Q23" s="48" t="s">
        <v>399</v>
      </c>
      <c r="R23" s="53" t="s">
        <v>397</v>
      </c>
      <c r="S23" s="46" t="s">
        <v>388</v>
      </c>
      <c r="T23" s="53" t="s">
        <v>393</v>
      </c>
      <c r="U23" s="53" t="s">
        <v>394</v>
      </c>
      <c r="V23" s="53" t="s">
        <v>395</v>
      </c>
      <c r="W23" s="53" t="s">
        <v>396</v>
      </c>
      <c r="X23" s="54" t="s">
        <v>397</v>
      </c>
      <c r="Y23" s="46" t="s">
        <v>385</v>
      </c>
      <c r="Z23" s="49" t="s">
        <v>389</v>
      </c>
      <c r="AA23" s="49" t="s">
        <v>390</v>
      </c>
      <c r="AB23" s="49" t="s">
        <v>391</v>
      </c>
      <c r="AC23" s="49" t="s">
        <v>392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2"/>
      <c r="G24" s="45"/>
      <c r="H24" s="45"/>
      <c r="I24" s="64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 spans="2:39" ht="21" x14ac:dyDescent="0.25">
      <c r="B26" s="5" t="s">
        <v>54</v>
      </c>
      <c r="C26" s="5" t="s">
        <v>263</v>
      </c>
      <c r="D26" s="5" t="s">
        <v>263</v>
      </c>
      <c r="E26" s="12"/>
      <c r="G26" s="55" t="s">
        <v>400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2:39" x14ac:dyDescent="0.25">
      <c r="B27" s="5" t="s">
        <v>55</v>
      </c>
      <c r="C27" s="5" t="s">
        <v>55</v>
      </c>
      <c r="D27" s="5" t="s">
        <v>449</v>
      </c>
      <c r="E27" s="12"/>
      <c r="G27" s="56" t="s">
        <v>401</v>
      </c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42"/>
      <c r="AF27" s="42"/>
      <c r="AG27" s="42"/>
      <c r="AH27" s="42"/>
      <c r="AI27" s="42"/>
      <c r="AJ27" s="42"/>
      <c r="AK27" s="42"/>
      <c r="AL27" s="42"/>
      <c r="AM27" s="42"/>
    </row>
    <row r="28" spans="2:39" ht="60" x14ac:dyDescent="0.25">
      <c r="B28" s="5" t="s">
        <v>56</v>
      </c>
      <c r="C28" s="5" t="s">
        <v>264</v>
      </c>
      <c r="D28" s="5" t="s">
        <v>450</v>
      </c>
      <c r="E28" s="12"/>
      <c r="G28" s="58" t="s">
        <v>382</v>
      </c>
      <c r="H28" s="58" t="s">
        <v>402</v>
      </c>
      <c r="I28" s="59" t="s">
        <v>403</v>
      </c>
      <c r="J28" s="49" t="s">
        <v>404</v>
      </c>
      <c r="K28" s="49" t="s">
        <v>406</v>
      </c>
      <c r="L28" s="49" t="s">
        <v>410</v>
      </c>
      <c r="M28" s="49" t="s">
        <v>424</v>
      </c>
      <c r="N28" s="49" t="s">
        <v>425</v>
      </c>
      <c r="O28" s="49" t="s">
        <v>426</v>
      </c>
      <c r="P28" s="49" t="s">
        <v>427</v>
      </c>
      <c r="Q28" s="49" t="s">
        <v>411</v>
      </c>
      <c r="R28" s="58" t="s">
        <v>428</v>
      </c>
      <c r="S28" s="49" t="s">
        <v>432</v>
      </c>
      <c r="T28" s="58" t="s">
        <v>433</v>
      </c>
      <c r="U28" s="49" t="s">
        <v>429</v>
      </c>
      <c r="V28" s="49" t="s">
        <v>430</v>
      </c>
      <c r="W28" s="49" t="s">
        <v>431</v>
      </c>
      <c r="X28" s="49" t="s">
        <v>412</v>
      </c>
      <c r="Y28" s="49" t="s">
        <v>407</v>
      </c>
      <c r="Z28" s="49" t="s">
        <v>413</v>
      </c>
      <c r="AA28" s="49" t="s">
        <v>414</v>
      </c>
      <c r="AB28" s="49" t="s">
        <v>415</v>
      </c>
      <c r="AC28" s="49" t="s">
        <v>416</v>
      </c>
      <c r="AD28" s="49" t="s">
        <v>417</v>
      </c>
      <c r="AE28" s="60" t="s">
        <v>405</v>
      </c>
      <c r="AF28" s="60" t="s">
        <v>408</v>
      </c>
      <c r="AG28" s="60" t="s">
        <v>418</v>
      </c>
      <c r="AH28" s="49" t="s">
        <v>419</v>
      </c>
      <c r="AI28" s="49" t="s">
        <v>420</v>
      </c>
      <c r="AJ28" s="49" t="s">
        <v>421</v>
      </c>
      <c r="AK28" s="60" t="s">
        <v>409</v>
      </c>
      <c r="AL28" s="49" t="s">
        <v>422</v>
      </c>
      <c r="AM28" s="49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2"/>
    </row>
    <row r="30" spans="2:39" x14ac:dyDescent="0.25">
      <c r="B30" s="5" t="s">
        <v>58</v>
      </c>
      <c r="C30" s="5" t="s">
        <v>266</v>
      </c>
      <c r="D30" s="5" t="s">
        <v>452</v>
      </c>
      <c r="E30" s="12"/>
    </row>
    <row r="31" spans="2:39" x14ac:dyDescent="0.25">
      <c r="B31" s="5" t="s">
        <v>59</v>
      </c>
      <c r="C31" s="5" t="s">
        <v>267</v>
      </c>
      <c r="D31" s="5" t="s">
        <v>453</v>
      </c>
      <c r="E31" s="12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2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2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2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3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2"/>
    </row>
    <row r="37" spans="2:7" x14ac:dyDescent="0.25">
      <c r="B37" s="5" t="s">
        <v>64</v>
      </c>
      <c r="C37" s="5" t="s">
        <v>273</v>
      </c>
      <c r="D37" s="5" t="s">
        <v>459</v>
      </c>
      <c r="E37" s="12"/>
    </row>
    <row r="38" spans="2:7" x14ac:dyDescent="0.25">
      <c r="B38" s="5" t="s">
        <v>65</v>
      </c>
      <c r="C38" s="5" t="s">
        <v>274</v>
      </c>
      <c r="D38" s="5" t="s">
        <v>460</v>
      </c>
      <c r="E38" s="12"/>
    </row>
    <row r="39" spans="2:7" x14ac:dyDescent="0.25">
      <c r="B39" s="5" t="s">
        <v>66</v>
      </c>
      <c r="C39" s="5" t="s">
        <v>275</v>
      </c>
      <c r="D39" s="5" t="s">
        <v>275</v>
      </c>
      <c r="E39" s="12"/>
    </row>
    <row r="40" spans="2:7" x14ac:dyDescent="0.25">
      <c r="B40" s="5" t="s">
        <v>67</v>
      </c>
      <c r="C40" s="5" t="s">
        <v>67</v>
      </c>
      <c r="D40" s="5" t="s">
        <v>461</v>
      </c>
      <c r="E40" s="12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2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2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2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2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2"/>
    </row>
    <row r="46" spans="2:7" x14ac:dyDescent="0.25">
      <c r="B46" s="5" t="s">
        <v>73</v>
      </c>
      <c r="C46" s="5" t="s">
        <v>281</v>
      </c>
      <c r="D46" s="5" t="s">
        <v>467</v>
      </c>
      <c r="E46" s="12"/>
    </row>
    <row r="47" spans="2:7" x14ac:dyDescent="0.25">
      <c r="B47" s="5" t="s">
        <v>74</v>
      </c>
      <c r="C47" s="5" t="s">
        <v>282</v>
      </c>
      <c r="D47" s="5" t="s">
        <v>468</v>
      </c>
      <c r="E47" s="12"/>
    </row>
    <row r="48" spans="2:7" x14ac:dyDescent="0.25">
      <c r="B48" s="6" t="s">
        <v>7</v>
      </c>
      <c r="C48" s="6" t="s">
        <v>283</v>
      </c>
      <c r="D48" s="6" t="s">
        <v>469</v>
      </c>
      <c r="E48" s="13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2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2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2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2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2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2"/>
    </row>
    <row r="55" spans="2:5" x14ac:dyDescent="0.25">
      <c r="B55" s="5" t="s">
        <v>81</v>
      </c>
      <c r="C55" s="5" t="s">
        <v>289</v>
      </c>
      <c r="D55" s="5" t="s">
        <v>475</v>
      </c>
      <c r="E55" s="12"/>
    </row>
    <row r="56" spans="2:5" x14ac:dyDescent="0.25">
      <c r="B56" s="5" t="s">
        <v>82</v>
      </c>
      <c r="C56" s="5" t="s">
        <v>290</v>
      </c>
      <c r="D56" s="5" t="s">
        <v>476</v>
      </c>
      <c r="E56" s="12"/>
    </row>
    <row r="57" spans="2:5" x14ac:dyDescent="0.25">
      <c r="B57" s="5" t="s">
        <v>83</v>
      </c>
      <c r="C57" s="5" t="s">
        <v>291</v>
      </c>
      <c r="D57" s="5" t="s">
        <v>477</v>
      </c>
      <c r="E57" s="12"/>
    </row>
    <row r="58" spans="2:5" x14ac:dyDescent="0.25">
      <c r="B58" s="5" t="s">
        <v>84</v>
      </c>
      <c r="C58" s="5" t="s">
        <v>292</v>
      </c>
      <c r="D58" s="5" t="s">
        <v>478</v>
      </c>
      <c r="E58" s="12"/>
    </row>
    <row r="59" spans="2:5" x14ac:dyDescent="0.25">
      <c r="B59" s="5" t="s">
        <v>85</v>
      </c>
      <c r="C59" s="5" t="s">
        <v>293</v>
      </c>
      <c r="D59" s="5" t="s">
        <v>479</v>
      </c>
      <c r="E59" s="12"/>
    </row>
    <row r="60" spans="2:5" x14ac:dyDescent="0.25">
      <c r="B60" s="5" t="s">
        <v>86</v>
      </c>
      <c r="C60" s="5" t="s">
        <v>294</v>
      </c>
      <c r="D60" s="5" t="s">
        <v>480</v>
      </c>
      <c r="E60" s="12"/>
    </row>
    <row r="61" spans="2:5" x14ac:dyDescent="0.25">
      <c r="B61" s="6" t="s">
        <v>6</v>
      </c>
      <c r="C61" s="6" t="s">
        <v>295</v>
      </c>
      <c r="D61" s="6" t="s">
        <v>481</v>
      </c>
      <c r="E61" s="13"/>
    </row>
    <row r="62" spans="2:5" x14ac:dyDescent="0.25">
      <c r="B62" s="5" t="s">
        <v>87</v>
      </c>
      <c r="C62" s="5" t="s">
        <v>296</v>
      </c>
      <c r="D62" s="5" t="s">
        <v>482</v>
      </c>
      <c r="E62" s="12"/>
    </row>
    <row r="63" spans="2:5" x14ac:dyDescent="0.25">
      <c r="B63" s="5" t="s">
        <v>88</v>
      </c>
      <c r="C63" s="5" t="s">
        <v>297</v>
      </c>
      <c r="D63" s="5" t="s">
        <v>483</v>
      </c>
      <c r="E63" s="12"/>
    </row>
    <row r="64" spans="2:5" x14ac:dyDescent="0.25">
      <c r="B64" s="5" t="s">
        <v>89</v>
      </c>
      <c r="C64" s="5" t="s">
        <v>298</v>
      </c>
      <c r="D64" s="5" t="s">
        <v>484</v>
      </c>
      <c r="E64" s="12"/>
    </row>
    <row r="65" spans="2:5" x14ac:dyDescent="0.25">
      <c r="B65" s="5" t="s">
        <v>90</v>
      </c>
      <c r="C65" s="5" t="s">
        <v>299</v>
      </c>
      <c r="D65" s="5" t="s">
        <v>299</v>
      </c>
      <c r="E65" s="12"/>
    </row>
    <row r="66" spans="2:5" x14ac:dyDescent="0.25">
      <c r="B66" s="5" t="s">
        <v>91</v>
      </c>
      <c r="C66" s="5" t="s">
        <v>91</v>
      </c>
      <c r="D66" s="5" t="s">
        <v>485</v>
      </c>
      <c r="E66" s="12"/>
    </row>
    <row r="67" spans="2:5" x14ac:dyDescent="0.25">
      <c r="B67" s="5" t="s">
        <v>92</v>
      </c>
      <c r="C67" s="5" t="s">
        <v>300</v>
      </c>
      <c r="D67" s="5" t="s">
        <v>486</v>
      </c>
      <c r="E67" s="12"/>
    </row>
    <row r="68" spans="2:5" x14ac:dyDescent="0.25">
      <c r="B68" s="5" t="s">
        <v>93</v>
      </c>
      <c r="C68" s="5" t="s">
        <v>301</v>
      </c>
      <c r="D68" s="5" t="s">
        <v>487</v>
      </c>
      <c r="E68" s="12"/>
    </row>
    <row r="69" spans="2:5" x14ac:dyDescent="0.25">
      <c r="B69" s="5" t="s">
        <v>94</v>
      </c>
      <c r="C69" s="5" t="s">
        <v>302</v>
      </c>
      <c r="D69" s="5" t="s">
        <v>488</v>
      </c>
      <c r="E69" s="12"/>
    </row>
    <row r="70" spans="2:5" x14ac:dyDescent="0.25">
      <c r="B70" s="5" t="s">
        <v>95</v>
      </c>
      <c r="C70" s="5" t="s">
        <v>303</v>
      </c>
      <c r="D70" s="5" t="s">
        <v>489</v>
      </c>
      <c r="E70" s="12"/>
    </row>
    <row r="71" spans="2:5" x14ac:dyDescent="0.25">
      <c r="B71" s="5" t="s">
        <v>96</v>
      </c>
      <c r="C71" s="5" t="s">
        <v>304</v>
      </c>
      <c r="D71" s="5" t="s">
        <v>490</v>
      </c>
      <c r="E71" s="12"/>
    </row>
    <row r="72" spans="2:5" x14ac:dyDescent="0.25">
      <c r="B72" s="5" t="s">
        <v>97</v>
      </c>
      <c r="C72" s="5" t="s">
        <v>305</v>
      </c>
      <c r="D72" s="5" t="s">
        <v>491</v>
      </c>
      <c r="E72" s="12"/>
    </row>
    <row r="73" spans="2:5" x14ac:dyDescent="0.25">
      <c r="B73" s="5" t="s">
        <v>98</v>
      </c>
      <c r="C73" s="5" t="s">
        <v>306</v>
      </c>
      <c r="D73" s="5" t="s">
        <v>492</v>
      </c>
      <c r="E73" s="12"/>
    </row>
    <row r="74" spans="2:5" x14ac:dyDescent="0.25">
      <c r="B74" s="6" t="s">
        <v>5</v>
      </c>
      <c r="C74" s="6" t="s">
        <v>307</v>
      </c>
      <c r="D74" s="6" t="s">
        <v>493</v>
      </c>
      <c r="E74" s="13"/>
    </row>
    <row r="75" spans="2:5" x14ac:dyDescent="0.25">
      <c r="B75" s="5" t="s">
        <v>99</v>
      </c>
      <c r="C75" s="5" t="s">
        <v>308</v>
      </c>
      <c r="D75" s="5" t="s">
        <v>494</v>
      </c>
      <c r="E75" s="12"/>
    </row>
    <row r="76" spans="2:5" x14ac:dyDescent="0.25">
      <c r="B76" s="5" t="s">
        <v>100</v>
      </c>
      <c r="C76" s="5" t="s">
        <v>309</v>
      </c>
      <c r="D76" s="5" t="s">
        <v>495</v>
      </c>
      <c r="E76" s="12"/>
    </row>
    <row r="77" spans="2:5" x14ac:dyDescent="0.25">
      <c r="B77" s="5" t="s">
        <v>101</v>
      </c>
      <c r="C77" s="5" t="s">
        <v>310</v>
      </c>
      <c r="D77" s="5" t="s">
        <v>496</v>
      </c>
      <c r="E77" s="12"/>
    </row>
    <row r="78" spans="2:5" x14ac:dyDescent="0.25">
      <c r="B78" s="5" t="s">
        <v>102</v>
      </c>
      <c r="C78" s="5" t="s">
        <v>311</v>
      </c>
      <c r="D78" s="5" t="s">
        <v>311</v>
      </c>
      <c r="E78" s="12"/>
    </row>
    <row r="79" spans="2:5" x14ac:dyDescent="0.25">
      <c r="B79" s="5" t="s">
        <v>103</v>
      </c>
      <c r="C79" s="5" t="s">
        <v>103</v>
      </c>
      <c r="D79" s="5" t="s">
        <v>497</v>
      </c>
      <c r="E79" s="12"/>
    </row>
    <row r="80" spans="2:5" x14ac:dyDescent="0.25">
      <c r="B80" s="5" t="s">
        <v>104</v>
      </c>
      <c r="C80" s="5" t="s">
        <v>312</v>
      </c>
      <c r="D80" s="5" t="s">
        <v>498</v>
      </c>
      <c r="E80" s="12"/>
    </row>
    <row r="81" spans="2:5" x14ac:dyDescent="0.25">
      <c r="B81" s="5" t="s">
        <v>105</v>
      </c>
      <c r="C81" s="5" t="s">
        <v>313</v>
      </c>
      <c r="D81" s="5" t="s">
        <v>499</v>
      </c>
      <c r="E81" s="12"/>
    </row>
    <row r="82" spans="2:5" x14ac:dyDescent="0.25">
      <c r="B82" s="5" t="s">
        <v>106</v>
      </c>
      <c r="C82" s="5" t="s">
        <v>314</v>
      </c>
      <c r="D82" s="5" t="s">
        <v>500</v>
      </c>
      <c r="E82" s="12"/>
    </row>
    <row r="83" spans="2:5" x14ac:dyDescent="0.25">
      <c r="B83" s="5" t="s">
        <v>107</v>
      </c>
      <c r="C83" s="5" t="s">
        <v>315</v>
      </c>
      <c r="D83" s="5" t="s">
        <v>501</v>
      </c>
      <c r="E83" s="12"/>
    </row>
    <row r="84" spans="2:5" x14ac:dyDescent="0.25">
      <c r="B84" s="5" t="s">
        <v>108</v>
      </c>
      <c r="C84" s="5" t="s">
        <v>316</v>
      </c>
      <c r="D84" s="5" t="s">
        <v>502</v>
      </c>
      <c r="E84" s="12"/>
    </row>
    <row r="85" spans="2:5" x14ac:dyDescent="0.25">
      <c r="B85" s="5" t="s">
        <v>109</v>
      </c>
      <c r="C85" s="5" t="s">
        <v>317</v>
      </c>
      <c r="D85" s="5" t="s">
        <v>503</v>
      </c>
      <c r="E85" s="12"/>
    </row>
    <row r="86" spans="2:5" x14ac:dyDescent="0.25">
      <c r="B86" s="5" t="s">
        <v>110</v>
      </c>
      <c r="C86" s="5" t="s">
        <v>318</v>
      </c>
      <c r="D86" s="5" t="s">
        <v>504</v>
      </c>
      <c r="E86" s="12"/>
    </row>
    <row r="87" spans="2:5" x14ac:dyDescent="0.25">
      <c r="B87" s="6" t="s">
        <v>187</v>
      </c>
      <c r="C87" s="6" t="s">
        <v>319</v>
      </c>
      <c r="D87" s="6" t="s">
        <v>505</v>
      </c>
      <c r="E87" s="13"/>
    </row>
    <row r="88" spans="2:5" x14ac:dyDescent="0.25">
      <c r="B88" s="5" t="s">
        <v>111</v>
      </c>
      <c r="C88" s="5" t="s">
        <v>320</v>
      </c>
      <c r="D88" s="5" t="s">
        <v>506</v>
      </c>
      <c r="E88" s="12"/>
    </row>
    <row r="89" spans="2:5" x14ac:dyDescent="0.25">
      <c r="B89" s="5" t="s">
        <v>112</v>
      </c>
      <c r="C89" s="5" t="s">
        <v>321</v>
      </c>
      <c r="D89" s="5" t="s">
        <v>507</v>
      </c>
      <c r="E89" s="12"/>
    </row>
    <row r="90" spans="2:5" x14ac:dyDescent="0.25">
      <c r="B90" s="5" t="s">
        <v>113</v>
      </c>
      <c r="C90" s="5" t="s">
        <v>322</v>
      </c>
      <c r="D90" s="5" t="s">
        <v>508</v>
      </c>
      <c r="E90" s="12"/>
    </row>
    <row r="91" spans="2:5" x14ac:dyDescent="0.25">
      <c r="B91" s="5" t="s">
        <v>114</v>
      </c>
      <c r="C91" s="5" t="s">
        <v>323</v>
      </c>
      <c r="D91" s="5" t="s">
        <v>323</v>
      </c>
      <c r="E91" s="12"/>
    </row>
    <row r="92" spans="2:5" x14ac:dyDescent="0.25">
      <c r="B92" s="5" t="s">
        <v>115</v>
      </c>
      <c r="C92" s="5" t="s">
        <v>115</v>
      </c>
      <c r="D92" s="5" t="s">
        <v>509</v>
      </c>
      <c r="E92" s="12"/>
    </row>
    <row r="93" spans="2:5" x14ac:dyDescent="0.25">
      <c r="B93" s="5" t="s">
        <v>116</v>
      </c>
      <c r="C93" s="5" t="s">
        <v>324</v>
      </c>
      <c r="D93" s="5" t="s">
        <v>510</v>
      </c>
      <c r="E93" s="12"/>
    </row>
    <row r="94" spans="2:5" x14ac:dyDescent="0.25">
      <c r="B94" s="5" t="s">
        <v>117</v>
      </c>
      <c r="C94" s="5" t="s">
        <v>325</v>
      </c>
      <c r="D94" s="5" t="s">
        <v>511</v>
      </c>
      <c r="E94" s="12"/>
    </row>
    <row r="95" spans="2:5" x14ac:dyDescent="0.25">
      <c r="B95" s="5" t="s">
        <v>118</v>
      </c>
      <c r="C95" s="5" t="s">
        <v>326</v>
      </c>
      <c r="D95" s="5" t="s">
        <v>512</v>
      </c>
      <c r="E95" s="12"/>
    </row>
    <row r="96" spans="2:5" x14ac:dyDescent="0.25">
      <c r="B96" s="5" t="s">
        <v>119</v>
      </c>
      <c r="C96" s="5" t="s">
        <v>327</v>
      </c>
      <c r="D96" s="5" t="s">
        <v>513</v>
      </c>
      <c r="E96" s="12"/>
    </row>
    <row r="97" spans="2:5" x14ac:dyDescent="0.25">
      <c r="B97" s="5" t="s">
        <v>120</v>
      </c>
      <c r="C97" s="5" t="s">
        <v>328</v>
      </c>
      <c r="D97" s="5" t="s">
        <v>514</v>
      </c>
      <c r="E97" s="12"/>
    </row>
    <row r="98" spans="2:5" x14ac:dyDescent="0.25">
      <c r="B98" s="5" t="s">
        <v>121</v>
      </c>
      <c r="C98" s="5" t="s">
        <v>329</v>
      </c>
      <c r="D98" s="5" t="s">
        <v>515</v>
      </c>
      <c r="E98" s="12"/>
    </row>
    <row r="99" spans="2:5" x14ac:dyDescent="0.25">
      <c r="B99" s="5" t="s">
        <v>122</v>
      </c>
      <c r="C99" s="5" t="s">
        <v>330</v>
      </c>
      <c r="D99" s="5" t="s">
        <v>516</v>
      </c>
      <c r="E99" s="12"/>
    </row>
    <row r="100" spans="2:5" x14ac:dyDescent="0.25">
      <c r="B100" s="6" t="s">
        <v>186</v>
      </c>
      <c r="C100" s="6" t="s">
        <v>331</v>
      </c>
      <c r="D100" s="6" t="s">
        <v>517</v>
      </c>
      <c r="E100" s="13"/>
    </row>
    <row r="101" spans="2:5" x14ac:dyDescent="0.25">
      <c r="B101" s="5" t="s">
        <v>123</v>
      </c>
      <c r="C101" s="5" t="s">
        <v>332</v>
      </c>
      <c r="D101" s="5" t="s">
        <v>518</v>
      </c>
      <c r="E101" s="12"/>
    </row>
    <row r="102" spans="2:5" x14ac:dyDescent="0.25">
      <c r="B102" s="5" t="s">
        <v>124</v>
      </c>
      <c r="C102" s="5" t="s">
        <v>333</v>
      </c>
      <c r="D102" s="5" t="s">
        <v>519</v>
      </c>
      <c r="E102" s="12"/>
    </row>
    <row r="103" spans="2:5" x14ac:dyDescent="0.25">
      <c r="B103" s="5" t="s">
        <v>125</v>
      </c>
      <c r="C103" s="5" t="s">
        <v>334</v>
      </c>
      <c r="D103" s="5" t="s">
        <v>520</v>
      </c>
      <c r="E103" s="12"/>
    </row>
    <row r="104" spans="2:5" x14ac:dyDescent="0.25">
      <c r="B104" s="5" t="s">
        <v>126</v>
      </c>
      <c r="C104" s="5" t="s">
        <v>335</v>
      </c>
      <c r="D104" s="5" t="s">
        <v>335</v>
      </c>
      <c r="E104" s="12"/>
    </row>
    <row r="105" spans="2:5" x14ac:dyDescent="0.25">
      <c r="B105" s="5" t="s">
        <v>127</v>
      </c>
      <c r="C105" s="5" t="s">
        <v>127</v>
      </c>
      <c r="D105" s="5" t="s">
        <v>521</v>
      </c>
      <c r="E105" s="12"/>
    </row>
    <row r="106" spans="2:5" x14ac:dyDescent="0.25">
      <c r="B106" s="5" t="s">
        <v>128</v>
      </c>
      <c r="C106" s="5" t="s">
        <v>336</v>
      </c>
      <c r="D106" s="5" t="s">
        <v>522</v>
      </c>
      <c r="E106" s="12"/>
    </row>
    <row r="107" spans="2:5" x14ac:dyDescent="0.25">
      <c r="B107" s="5" t="s">
        <v>129</v>
      </c>
      <c r="C107" s="5" t="s">
        <v>337</v>
      </c>
      <c r="D107" s="5" t="s">
        <v>523</v>
      </c>
      <c r="E107" s="12"/>
    </row>
    <row r="108" spans="2:5" x14ac:dyDescent="0.25">
      <c r="B108" s="5" t="s">
        <v>130</v>
      </c>
      <c r="C108" s="5" t="s">
        <v>338</v>
      </c>
      <c r="D108" s="5" t="s">
        <v>524</v>
      </c>
      <c r="E108" s="12"/>
    </row>
    <row r="109" spans="2:5" x14ac:dyDescent="0.25">
      <c r="B109" s="5" t="s">
        <v>131</v>
      </c>
      <c r="C109" s="5" t="s">
        <v>339</v>
      </c>
      <c r="D109" s="5" t="s">
        <v>525</v>
      </c>
      <c r="E109" s="12"/>
    </row>
    <row r="110" spans="2:5" x14ac:dyDescent="0.25">
      <c r="B110" s="5" t="s">
        <v>132</v>
      </c>
      <c r="C110" s="5" t="s">
        <v>340</v>
      </c>
      <c r="D110" s="5" t="s">
        <v>526</v>
      </c>
      <c r="E110" s="12"/>
    </row>
    <row r="111" spans="2:5" x14ac:dyDescent="0.25">
      <c r="B111" s="5" t="s">
        <v>133</v>
      </c>
      <c r="C111" s="5" t="s">
        <v>341</v>
      </c>
      <c r="D111" s="5" t="s">
        <v>527</v>
      </c>
      <c r="E111" s="12"/>
    </row>
    <row r="112" spans="2:5" x14ac:dyDescent="0.25">
      <c r="B112" s="5" t="s">
        <v>134</v>
      </c>
      <c r="C112" s="5" t="s">
        <v>342</v>
      </c>
      <c r="D112" s="5" t="s">
        <v>528</v>
      </c>
      <c r="E112" s="12"/>
    </row>
    <row r="113" spans="2:5" x14ac:dyDescent="0.25">
      <c r="B113" s="6" t="s">
        <v>188</v>
      </c>
      <c r="C113" s="6" t="s">
        <v>343</v>
      </c>
      <c r="D113" s="6" t="s">
        <v>529</v>
      </c>
      <c r="E113" s="13"/>
    </row>
    <row r="114" spans="2:5" x14ac:dyDescent="0.25">
      <c r="B114" s="5" t="s">
        <v>135</v>
      </c>
      <c r="C114" s="5" t="s">
        <v>344</v>
      </c>
      <c r="D114" s="5" t="s">
        <v>530</v>
      </c>
      <c r="E114" s="12"/>
    </row>
    <row r="115" spans="2:5" x14ac:dyDescent="0.25">
      <c r="B115" s="5" t="s">
        <v>136</v>
      </c>
      <c r="C115" s="5" t="s">
        <v>345</v>
      </c>
      <c r="D115" s="5" t="s">
        <v>531</v>
      </c>
      <c r="E115" s="12"/>
    </row>
    <row r="116" spans="2:5" x14ac:dyDescent="0.25">
      <c r="B116" s="5" t="s">
        <v>137</v>
      </c>
      <c r="C116" s="5" t="s">
        <v>346</v>
      </c>
      <c r="D116" s="5" t="s">
        <v>532</v>
      </c>
      <c r="E116" s="12"/>
    </row>
    <row r="117" spans="2:5" x14ac:dyDescent="0.25">
      <c r="B117" s="5" t="s">
        <v>138</v>
      </c>
      <c r="C117" s="5" t="s">
        <v>347</v>
      </c>
      <c r="D117" s="5" t="s">
        <v>347</v>
      </c>
      <c r="E117" s="12"/>
    </row>
    <row r="118" spans="2:5" x14ac:dyDescent="0.25">
      <c r="B118" s="5" t="s">
        <v>139</v>
      </c>
      <c r="C118" s="5" t="s">
        <v>139</v>
      </c>
      <c r="D118" s="5" t="s">
        <v>533</v>
      </c>
      <c r="E118" s="12"/>
    </row>
    <row r="119" spans="2:5" x14ac:dyDescent="0.25">
      <c r="B119" s="5" t="s">
        <v>140</v>
      </c>
      <c r="C119" s="5" t="s">
        <v>348</v>
      </c>
      <c r="D119" s="5" t="s">
        <v>534</v>
      </c>
      <c r="E119" s="12"/>
    </row>
    <row r="120" spans="2:5" x14ac:dyDescent="0.25">
      <c r="B120" s="5" t="s">
        <v>141</v>
      </c>
      <c r="C120" s="5" t="s">
        <v>349</v>
      </c>
      <c r="D120" s="5" t="s">
        <v>535</v>
      </c>
      <c r="E120" s="12"/>
    </row>
    <row r="121" spans="2:5" x14ac:dyDescent="0.25">
      <c r="B121" s="5" t="s">
        <v>142</v>
      </c>
      <c r="C121" s="5" t="s">
        <v>350</v>
      </c>
      <c r="D121" s="5" t="s">
        <v>536</v>
      </c>
      <c r="E121" s="12"/>
    </row>
    <row r="122" spans="2:5" x14ac:dyDescent="0.25">
      <c r="B122" s="5" t="s">
        <v>143</v>
      </c>
      <c r="C122" s="5" t="s">
        <v>351</v>
      </c>
      <c r="D122" s="5" t="s">
        <v>537</v>
      </c>
      <c r="E122" s="12"/>
    </row>
    <row r="123" spans="2:5" x14ac:dyDescent="0.25">
      <c r="B123" s="5" t="s">
        <v>144</v>
      </c>
      <c r="C123" s="5" t="s">
        <v>352</v>
      </c>
      <c r="D123" s="5" t="s">
        <v>538</v>
      </c>
      <c r="E123" s="12"/>
    </row>
    <row r="124" spans="2:5" x14ac:dyDescent="0.25">
      <c r="B124" s="5" t="s">
        <v>145</v>
      </c>
      <c r="C124" s="5" t="s">
        <v>353</v>
      </c>
      <c r="D124" s="5" t="s">
        <v>539</v>
      </c>
      <c r="E124" s="12"/>
    </row>
    <row r="125" spans="2:5" x14ac:dyDescent="0.25">
      <c r="B125" s="5" t="s">
        <v>146</v>
      </c>
      <c r="C125" s="5" t="s">
        <v>354</v>
      </c>
      <c r="D125" s="5" t="s">
        <v>540</v>
      </c>
      <c r="E125" s="12"/>
    </row>
    <row r="126" spans="2:5" x14ac:dyDescent="0.25">
      <c r="B126" s="6" t="s">
        <v>191</v>
      </c>
      <c r="C126" s="6" t="s">
        <v>355</v>
      </c>
      <c r="D126" s="6" t="s">
        <v>541</v>
      </c>
      <c r="E126" s="13"/>
    </row>
    <row r="127" spans="2:5" x14ac:dyDescent="0.25">
      <c r="B127" s="5" t="s">
        <v>147</v>
      </c>
      <c r="C127" s="5" t="s">
        <v>356</v>
      </c>
      <c r="D127" s="5" t="s">
        <v>542</v>
      </c>
      <c r="E127" s="12"/>
    </row>
    <row r="128" spans="2:5" x14ac:dyDescent="0.25">
      <c r="B128" s="5" t="s">
        <v>148</v>
      </c>
      <c r="C128" s="5" t="s">
        <v>357</v>
      </c>
      <c r="D128" s="5" t="s">
        <v>543</v>
      </c>
      <c r="E128" s="12"/>
    </row>
    <row r="129" spans="2:5" x14ac:dyDescent="0.25">
      <c r="B129" s="5" t="s">
        <v>149</v>
      </c>
      <c r="C129" s="5" t="s">
        <v>358</v>
      </c>
      <c r="D129" s="5" t="s">
        <v>544</v>
      </c>
      <c r="E129" s="12"/>
    </row>
    <row r="130" spans="2:5" x14ac:dyDescent="0.25">
      <c r="B130" s="5" t="s">
        <v>150</v>
      </c>
      <c r="C130" s="5" t="s">
        <v>359</v>
      </c>
      <c r="D130" s="5" t="s">
        <v>359</v>
      </c>
      <c r="E130" s="12"/>
    </row>
    <row r="131" spans="2:5" x14ac:dyDescent="0.25">
      <c r="B131" s="5" t="s">
        <v>151</v>
      </c>
      <c r="C131" s="5" t="s">
        <v>151</v>
      </c>
      <c r="D131" s="5" t="s">
        <v>545</v>
      </c>
      <c r="E131" s="12"/>
    </row>
    <row r="132" spans="2:5" x14ac:dyDescent="0.25">
      <c r="B132" s="5" t="s">
        <v>152</v>
      </c>
      <c r="C132" s="5" t="s">
        <v>360</v>
      </c>
      <c r="D132" s="5" t="s">
        <v>546</v>
      </c>
      <c r="E132" s="12"/>
    </row>
    <row r="133" spans="2:5" x14ac:dyDescent="0.25">
      <c r="B133" s="5" t="s">
        <v>153</v>
      </c>
      <c r="C133" s="5" t="s">
        <v>361</v>
      </c>
      <c r="D133" s="5" t="s">
        <v>547</v>
      </c>
      <c r="E133" s="12"/>
    </row>
    <row r="134" spans="2:5" x14ac:dyDescent="0.25">
      <c r="B134" s="5" t="s">
        <v>154</v>
      </c>
      <c r="C134" s="5" t="s">
        <v>362</v>
      </c>
      <c r="D134" s="5" t="s">
        <v>548</v>
      </c>
      <c r="E134" s="12"/>
    </row>
    <row r="135" spans="2:5" x14ac:dyDescent="0.25">
      <c r="B135" s="5" t="s">
        <v>155</v>
      </c>
      <c r="C135" s="5" t="s">
        <v>363</v>
      </c>
      <c r="D135" s="5" t="s">
        <v>549</v>
      </c>
      <c r="E135" s="12"/>
    </row>
    <row r="136" spans="2:5" x14ac:dyDescent="0.25">
      <c r="B136" s="5" t="s">
        <v>156</v>
      </c>
      <c r="C136" s="5" t="s">
        <v>364</v>
      </c>
      <c r="D136" s="5" t="s">
        <v>550</v>
      </c>
      <c r="E136" s="12"/>
    </row>
    <row r="137" spans="2:5" x14ac:dyDescent="0.25">
      <c r="B137" s="5" t="s">
        <v>157</v>
      </c>
      <c r="C137" s="5" t="s">
        <v>365</v>
      </c>
      <c r="D137" s="5" t="s">
        <v>551</v>
      </c>
      <c r="E137" s="12"/>
    </row>
    <row r="138" spans="2:5" x14ac:dyDescent="0.25">
      <c r="B138" s="5" t="s">
        <v>158</v>
      </c>
      <c r="C138" s="5" t="s">
        <v>366</v>
      </c>
      <c r="D138" s="5" t="s">
        <v>552</v>
      </c>
      <c r="E138" s="12"/>
    </row>
    <row r="139" spans="2:5" x14ac:dyDescent="0.25">
      <c r="B139" s="6" t="s">
        <v>190</v>
      </c>
      <c r="C139" s="6" t="s">
        <v>367</v>
      </c>
      <c r="D139" s="6" t="s">
        <v>553</v>
      </c>
      <c r="E139" s="13"/>
    </row>
    <row r="140" spans="2:5" x14ac:dyDescent="0.25">
      <c r="B140" s="5" t="s">
        <v>159</v>
      </c>
      <c r="C140" s="5" t="s">
        <v>368</v>
      </c>
      <c r="D140" s="5" t="s">
        <v>554</v>
      </c>
      <c r="E140" s="12"/>
    </row>
    <row r="141" spans="2:5" x14ac:dyDescent="0.25">
      <c r="B141" s="5" t="s">
        <v>160</v>
      </c>
      <c r="C141" s="5" t="s">
        <v>369</v>
      </c>
      <c r="D141" s="5" t="s">
        <v>555</v>
      </c>
      <c r="E141" s="12"/>
    </row>
    <row r="142" spans="2:5" x14ac:dyDescent="0.25">
      <c r="B142" s="5" t="s">
        <v>161</v>
      </c>
      <c r="C142" s="5" t="s">
        <v>370</v>
      </c>
      <c r="D142" s="5" t="s">
        <v>556</v>
      </c>
      <c r="E142" s="12"/>
    </row>
    <row r="143" spans="2:5" x14ac:dyDescent="0.25">
      <c r="B143" s="5" t="s">
        <v>162</v>
      </c>
      <c r="C143" s="5" t="s">
        <v>371</v>
      </c>
      <c r="D143" s="5" t="s">
        <v>371</v>
      </c>
      <c r="E143" s="12"/>
    </row>
    <row r="144" spans="2:5" x14ac:dyDescent="0.25">
      <c r="B144" s="5" t="s">
        <v>163</v>
      </c>
      <c r="C144" s="5" t="s">
        <v>163</v>
      </c>
      <c r="D144" s="5" t="s">
        <v>557</v>
      </c>
      <c r="E144" s="12"/>
    </row>
    <row r="145" spans="2:5" x14ac:dyDescent="0.25">
      <c r="B145" s="5" t="s">
        <v>164</v>
      </c>
      <c r="C145" s="5" t="s">
        <v>372</v>
      </c>
      <c r="D145" s="5" t="s">
        <v>558</v>
      </c>
      <c r="E145" s="12"/>
    </row>
    <row r="146" spans="2:5" x14ac:dyDescent="0.25">
      <c r="B146" s="5" t="s">
        <v>165</v>
      </c>
      <c r="C146" s="5" t="s">
        <v>373</v>
      </c>
      <c r="D146" s="5" t="s">
        <v>559</v>
      </c>
      <c r="E146" s="12"/>
    </row>
    <row r="147" spans="2:5" x14ac:dyDescent="0.25">
      <c r="B147" s="5" t="s">
        <v>166</v>
      </c>
      <c r="C147" s="5" t="s">
        <v>374</v>
      </c>
      <c r="D147" s="5" t="s">
        <v>560</v>
      </c>
      <c r="E147" s="12"/>
    </row>
    <row r="148" spans="2:5" x14ac:dyDescent="0.25">
      <c r="B148" s="5" t="s">
        <v>167</v>
      </c>
      <c r="C148" s="5" t="s">
        <v>375</v>
      </c>
      <c r="D148" s="5" t="s">
        <v>561</v>
      </c>
      <c r="E148" s="12"/>
    </row>
    <row r="149" spans="2:5" x14ac:dyDescent="0.25">
      <c r="B149" s="5" t="s">
        <v>194</v>
      </c>
      <c r="C149" s="5" t="s">
        <v>376</v>
      </c>
      <c r="D149" s="5" t="s">
        <v>562</v>
      </c>
      <c r="E149" s="12"/>
    </row>
    <row r="150" spans="2:5" x14ac:dyDescent="0.25">
      <c r="B150" s="5" t="s">
        <v>193</v>
      </c>
      <c r="C150" s="5" t="s">
        <v>377</v>
      </c>
      <c r="D150" s="5" t="s">
        <v>563</v>
      </c>
      <c r="E150" s="12"/>
    </row>
    <row r="151" spans="2:5" x14ac:dyDescent="0.25">
      <c r="B151" s="5" t="s">
        <v>195</v>
      </c>
      <c r="C151" s="5" t="s">
        <v>378</v>
      </c>
      <c r="D151" s="5" t="s">
        <v>564</v>
      </c>
      <c r="E151" s="12"/>
    </row>
    <row r="152" spans="2:5" x14ac:dyDescent="0.25">
      <c r="B152" s="6" t="s">
        <v>189</v>
      </c>
      <c r="C152" s="9" t="s">
        <v>379</v>
      </c>
      <c r="D152" s="6" t="s">
        <v>565</v>
      </c>
      <c r="E152" s="13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9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9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9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9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9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9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9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9" t="s">
        <v>829</v>
      </c>
      <c r="D256" s="6" t="s">
        <v>830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PAGESAT</vt:lpstr>
      <vt:lpstr>PRANIMET</vt:lpstr>
      <vt:lpstr>L</vt:lpstr>
      <vt:lpstr>Sheet1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Zekije Tosuni</cp:lastModifiedBy>
  <cp:lastPrinted>2020-01-30T10:40:04Z</cp:lastPrinted>
  <dcterms:created xsi:type="dcterms:W3CDTF">2015-03-12T08:53:45Z</dcterms:created>
  <dcterms:modified xsi:type="dcterms:W3CDTF">2023-04-07T11:29:05Z</dcterms:modified>
</cp:coreProperties>
</file>