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PAGESAT!$A$1:$AE$172</definedName>
    <definedName name="_xlnm.Print_Area" localSheetId="1">PRANIMET!$A$1:$Q$181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K155" i="12" l="1"/>
  <c r="K154" i="12" l="1"/>
  <c r="K153" i="12" l="1"/>
  <c r="K152" i="12" l="1"/>
  <c r="C157" i="6" l="1"/>
  <c r="C158" i="6"/>
  <c r="C159" i="6"/>
  <c r="C160" i="6"/>
  <c r="C161" i="6"/>
  <c r="C162" i="6"/>
  <c r="C163" i="6"/>
  <c r="Y153" i="6"/>
  <c r="Y154" i="6"/>
  <c r="Y155" i="6"/>
  <c r="Y156" i="6"/>
  <c r="Y157" i="6"/>
  <c r="Y158" i="6"/>
  <c r="Y159" i="6"/>
  <c r="Y160" i="6"/>
  <c r="Y161" i="6"/>
  <c r="Y162" i="6"/>
  <c r="Y163" i="6"/>
  <c r="Y152" i="6"/>
  <c r="S153" i="6"/>
  <c r="S154" i="6"/>
  <c r="S155" i="6"/>
  <c r="S156" i="6"/>
  <c r="S157" i="6"/>
  <c r="S158" i="6"/>
  <c r="S159" i="6"/>
  <c r="S160" i="6"/>
  <c r="S161" i="6"/>
  <c r="S162" i="6"/>
  <c r="S163" i="6"/>
  <c r="S152" i="6"/>
  <c r="C152" i="6" s="1"/>
  <c r="M153" i="6"/>
  <c r="M154" i="6"/>
  <c r="M155" i="6"/>
  <c r="C155" i="6" s="1"/>
  <c r="M156" i="6"/>
  <c r="M157" i="6"/>
  <c r="M158" i="6"/>
  <c r="M159" i="6"/>
  <c r="M160" i="6"/>
  <c r="M161" i="6"/>
  <c r="M162" i="6"/>
  <c r="M163" i="6"/>
  <c r="M152" i="6"/>
  <c r="C156" i="6" l="1"/>
  <c r="C154" i="6"/>
  <c r="C153" i="6"/>
  <c r="K151" i="12"/>
  <c r="K164" i="12" s="1"/>
  <c r="C152" i="12"/>
  <c r="C153" i="12"/>
  <c r="C154" i="12"/>
  <c r="C155" i="12"/>
  <c r="K170" i="12" s="1"/>
  <c r="C156" i="12"/>
  <c r="C157" i="12"/>
  <c r="C158" i="12"/>
  <c r="C159" i="12"/>
  <c r="C160" i="12"/>
  <c r="C161" i="12"/>
  <c r="C162" i="12"/>
  <c r="C163" i="12"/>
  <c r="C151" i="12"/>
  <c r="F164" i="12"/>
  <c r="D164" i="12"/>
  <c r="E164" i="12"/>
  <c r="G164" i="12"/>
  <c r="H164" i="12"/>
  <c r="I164" i="12"/>
  <c r="J164" i="12"/>
  <c r="L164" i="12"/>
  <c r="M164" i="12"/>
  <c r="N164" i="12"/>
  <c r="O164" i="12"/>
  <c r="P164" i="12"/>
  <c r="C164" i="12" l="1"/>
  <c r="K147" i="12"/>
  <c r="K146" i="12" l="1"/>
  <c r="K145" i="12" l="1"/>
  <c r="K144" i="12" l="1"/>
  <c r="K143" i="12" l="1"/>
  <c r="K142" i="12" l="1"/>
  <c r="K141" i="12" l="1"/>
  <c r="K140" i="12" l="1"/>
  <c r="K139" i="12" l="1"/>
  <c r="K138" i="12" l="1"/>
  <c r="K137" i="12" l="1"/>
  <c r="C137" i="12" l="1"/>
  <c r="C138" i="12"/>
  <c r="C139" i="12"/>
  <c r="C140" i="12"/>
  <c r="C141" i="12"/>
  <c r="C142" i="12"/>
  <c r="C143" i="12"/>
  <c r="C144" i="12"/>
  <c r="C145" i="12"/>
  <c r="C146" i="12"/>
  <c r="C147" i="12"/>
  <c r="C136" i="12"/>
  <c r="K136" i="12"/>
  <c r="K132" i="12" l="1"/>
  <c r="Y136" i="6"/>
  <c r="P149" i="12"/>
  <c r="O149" i="12"/>
  <c r="N149" i="12"/>
  <c r="M149" i="12"/>
  <c r="L149" i="12"/>
  <c r="J149" i="12"/>
  <c r="I149" i="12"/>
  <c r="H149" i="12"/>
  <c r="G149" i="12"/>
  <c r="F149" i="12"/>
  <c r="E149" i="12"/>
  <c r="D149" i="12"/>
  <c r="C149" i="12"/>
  <c r="K149" i="12" l="1"/>
  <c r="K131" i="12"/>
  <c r="M138" i="6" l="1"/>
  <c r="M139" i="6"/>
  <c r="M140" i="6"/>
  <c r="M141" i="6"/>
  <c r="M142" i="6"/>
  <c r="M143" i="6"/>
  <c r="M144" i="6"/>
  <c r="M145" i="6"/>
  <c r="M146" i="6"/>
  <c r="M147" i="6"/>
  <c r="M148" i="6"/>
  <c r="Y149" i="6"/>
  <c r="S149" i="6"/>
  <c r="M149" i="6"/>
  <c r="Y148" i="6"/>
  <c r="S148" i="6"/>
  <c r="Y147" i="6"/>
  <c r="S147" i="6"/>
  <c r="Y146" i="6"/>
  <c r="S146" i="6"/>
  <c r="Y145" i="6"/>
  <c r="S145" i="6"/>
  <c r="Y144" i="6"/>
  <c r="S144" i="6"/>
  <c r="Y143" i="6"/>
  <c r="S143" i="6"/>
  <c r="Y142" i="6"/>
  <c r="S142" i="6"/>
  <c r="Y141" i="6"/>
  <c r="S141" i="6"/>
  <c r="Y140" i="6"/>
  <c r="S140" i="6"/>
  <c r="Y139" i="6"/>
  <c r="S139" i="6"/>
  <c r="Y138" i="6"/>
  <c r="S138" i="6"/>
  <c r="C148" i="6" l="1"/>
  <c r="C147" i="6"/>
  <c r="C146" i="6"/>
  <c r="C143" i="6"/>
  <c r="C142" i="6"/>
  <c r="C144" i="6"/>
  <c r="C141" i="6"/>
  <c r="C140" i="6"/>
  <c r="C138" i="6"/>
  <c r="C145" i="6"/>
  <c r="C139" i="6"/>
  <c r="C149" i="6"/>
  <c r="K130" i="12"/>
  <c r="K134" i="12" s="1"/>
  <c r="D134" i="12"/>
  <c r="E134" i="12"/>
  <c r="F134" i="12"/>
  <c r="G134" i="12"/>
  <c r="H134" i="12"/>
  <c r="I134" i="12"/>
  <c r="J134" i="12"/>
  <c r="L134" i="12"/>
  <c r="M134" i="12"/>
  <c r="N134" i="12"/>
  <c r="O134" i="12"/>
  <c r="P134" i="12"/>
  <c r="K129" i="12" l="1"/>
  <c r="K128" i="12" l="1"/>
  <c r="K127" i="12" l="1"/>
  <c r="K126" i="12" l="1"/>
  <c r="P122" i="12" l="1"/>
  <c r="K125" i="12"/>
  <c r="K124" i="12" l="1"/>
  <c r="K123" i="12" l="1"/>
  <c r="Y127" i="6"/>
  <c r="Y128" i="6"/>
  <c r="Y129" i="6"/>
  <c r="Y130" i="6"/>
  <c r="Y131" i="6"/>
  <c r="Y132" i="6"/>
  <c r="Y133" i="6"/>
  <c r="Y134" i="6"/>
  <c r="Y135" i="6"/>
  <c r="S127" i="6"/>
  <c r="S128" i="6"/>
  <c r="S129" i="6"/>
  <c r="S130" i="6"/>
  <c r="S131" i="6"/>
  <c r="S132" i="6"/>
  <c r="S133" i="6"/>
  <c r="S134" i="6"/>
  <c r="S135" i="6"/>
  <c r="S136" i="6"/>
  <c r="M127" i="6"/>
  <c r="M128" i="6"/>
  <c r="M129" i="6"/>
  <c r="M130" i="6"/>
  <c r="M131" i="6"/>
  <c r="M132" i="6"/>
  <c r="M133" i="6"/>
  <c r="M134" i="6"/>
  <c r="M135" i="6"/>
  <c r="K122" i="12" l="1"/>
  <c r="Y126" i="6" l="1"/>
  <c r="S126" i="6"/>
  <c r="C127" i="6"/>
  <c r="C128" i="6"/>
  <c r="C129" i="6"/>
  <c r="C130" i="6"/>
  <c r="C131" i="6"/>
  <c r="C132" i="6"/>
  <c r="C133" i="6"/>
  <c r="C134" i="6"/>
  <c r="C135" i="6"/>
  <c r="M126" i="6"/>
  <c r="C126" i="6" l="1"/>
  <c r="Y125" i="6"/>
  <c r="S125" i="6"/>
  <c r="M125" i="6"/>
  <c r="K121" i="12"/>
  <c r="C122" i="12"/>
  <c r="C123" i="12"/>
  <c r="C124" i="12"/>
  <c r="C125" i="12"/>
  <c r="C126" i="12"/>
  <c r="C127" i="12"/>
  <c r="C128" i="12"/>
  <c r="C129" i="12"/>
  <c r="C130" i="12"/>
  <c r="C131" i="12"/>
  <c r="C132" i="12"/>
  <c r="C121" i="12"/>
  <c r="C134" i="12" l="1"/>
  <c r="C125" i="6"/>
  <c r="K119" i="12"/>
  <c r="M136" i="6" l="1"/>
  <c r="C136" i="6" s="1"/>
  <c r="K117" i="12" l="1"/>
  <c r="K115" i="12" l="1"/>
  <c r="K114" i="12" l="1"/>
  <c r="K110" i="12" l="1"/>
  <c r="Y113" i="6" l="1"/>
  <c r="Y114" i="6"/>
  <c r="Y115" i="6"/>
  <c r="Y116" i="6"/>
  <c r="Y117" i="6"/>
  <c r="Y118" i="6"/>
  <c r="Y119" i="6"/>
  <c r="Y120" i="6"/>
  <c r="Y121" i="6"/>
  <c r="Y122" i="6"/>
  <c r="Y123" i="6"/>
  <c r="Y112" i="6"/>
  <c r="S113" i="6"/>
  <c r="S114" i="6"/>
  <c r="S115" i="6"/>
  <c r="S116" i="6"/>
  <c r="S117" i="6"/>
  <c r="S118" i="6"/>
  <c r="S119" i="6"/>
  <c r="S120" i="6"/>
  <c r="S121" i="6"/>
  <c r="S122" i="6"/>
  <c r="S123" i="6"/>
  <c r="S112" i="6"/>
  <c r="M113" i="6"/>
  <c r="M114" i="6"/>
  <c r="M115" i="6"/>
  <c r="M116" i="6"/>
  <c r="M117" i="6"/>
  <c r="M118" i="6"/>
  <c r="M119" i="6"/>
  <c r="M120" i="6"/>
  <c r="M121" i="6"/>
  <c r="M122" i="6"/>
  <c r="M123" i="6"/>
  <c r="M112" i="6"/>
  <c r="C123" i="6" l="1"/>
  <c r="C122" i="6"/>
  <c r="C121" i="6"/>
  <c r="C120" i="6"/>
  <c r="C119" i="6"/>
  <c r="C118" i="6"/>
  <c r="C117" i="6"/>
  <c r="C116" i="6"/>
  <c r="C115" i="6"/>
  <c r="C114" i="6"/>
  <c r="C113" i="6"/>
  <c r="C112" i="6"/>
  <c r="P120" i="12"/>
  <c r="O120" i="12"/>
  <c r="N120" i="12"/>
  <c r="M120" i="12"/>
  <c r="L120" i="12"/>
  <c r="K120" i="12"/>
  <c r="J120" i="12"/>
  <c r="I120" i="12"/>
  <c r="C109" i="12" l="1"/>
  <c r="C108" i="12"/>
  <c r="C111" i="12" l="1"/>
  <c r="C112" i="12"/>
  <c r="C110" i="12"/>
  <c r="K104" i="12"/>
  <c r="K99" i="12" l="1"/>
  <c r="C113" i="12" l="1"/>
  <c r="C114" i="12"/>
  <c r="C115" i="12"/>
  <c r="C116" i="12"/>
  <c r="C96" i="12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17" i="12" l="1"/>
  <c r="C118" i="12"/>
  <c r="C109" i="6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119" i="12" l="1"/>
  <c r="C120" i="12"/>
  <c r="C97" i="6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I72" i="6"/>
  <c r="E72" i="6" s="1"/>
  <c r="D72" i="6" l="1"/>
  <c r="C83" i="6"/>
  <c r="C87" i="12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Y68" i="6"/>
  <c r="M68" i="6"/>
  <c r="C68" i="6"/>
  <c r="Y67" i="6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Y60" i="6"/>
  <c r="S60" i="6"/>
  <c r="M60" i="6"/>
  <c r="I60" i="6"/>
  <c r="E60" i="6" s="1"/>
  <c r="Y59" i="6"/>
  <c r="S59" i="6"/>
  <c r="M59" i="6"/>
  <c r="I59" i="6"/>
  <c r="E59" i="6" s="1"/>
  <c r="E61" i="6" l="1"/>
  <c r="D61" i="6" s="1"/>
  <c r="C67" i="6"/>
  <c r="C69" i="6"/>
  <c r="C91" i="12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I39" i="6"/>
  <c r="E39" i="6" s="1"/>
  <c r="D39" i="6" s="1"/>
  <c r="M39" i="6"/>
  <c r="M32" i="6"/>
  <c r="E34" i="6" l="1"/>
  <c r="D34" i="6" s="1"/>
  <c r="D38" i="6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9" i="6" l="1"/>
  <c r="C36" i="6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<sst xmlns="http://schemas.openxmlformats.org/spreadsheetml/2006/main" count="1240" uniqueCount="907">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</sst>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2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0" fillId="2" borderId="13" xfId="0" applyFont="1" applyFill="1" applyBorder="1"/>
    <xf numFmtId="0" fontId="35" fillId="2" borderId="13" xfId="0" applyFont="1" applyFill="1" applyBorder="1"/>
    <xf numFmtId="43" fontId="35" fillId="2" borderId="13" xfId="1" applyFont="1" applyFill="1" applyBorder="1"/>
    <xf numFmtId="43" fontId="35" fillId="2" borderId="13" xfId="1" applyFont="1" applyFill="1" applyBorder="1" applyAlignment="1">
      <alignment horizontal="center"/>
    </xf>
    <xf numFmtId="43" fontId="17" fillId="0" borderId="13" xfId="1" applyFont="1" applyBorder="1" applyProtection="1">
      <protection hidden="1"/>
    </xf>
    <xf numFmtId="43" fontId="17" fillId="0" borderId="0" xfId="1" applyFont="1" applyProtection="1">
      <protection hidden="1"/>
    </xf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17" fillId="2" borderId="13" xfId="0" applyFont="1" applyFill="1" applyBorder="1"/>
    <xf numFmtId="0" fontId="36" fillId="2" borderId="13" xfId="0" applyFont="1" applyFill="1" applyBorder="1"/>
    <xf numFmtId="43" fontId="36" fillId="2" borderId="13" xfId="1" applyFont="1" applyFill="1" applyBorder="1"/>
    <xf numFmtId="43" fontId="36" fillId="2" borderId="13" xfId="1" applyFont="1" applyFill="1" applyBorder="1" applyAlignment="1">
      <alignment horizontal="center"/>
    </xf>
    <xf numFmtId="43" fontId="0" fillId="2" borderId="13" xfId="0" applyNumberFormat="1" applyFont="1" applyFill="1" applyBorder="1"/>
    <xf numFmtId="43" fontId="17" fillId="2" borderId="13" xfId="1" applyFont="1" applyFill="1" applyBorder="1"/>
    <xf numFmtId="0" fontId="22" fillId="2" borderId="13" xfId="0" applyFont="1" applyFill="1" applyBorder="1"/>
    <xf numFmtId="43" fontId="22" fillId="2" borderId="13" xfId="1" applyFont="1" applyFill="1" applyBorder="1"/>
    <xf numFmtId="0" fontId="0" fillId="2" borderId="0" xfId="0" applyFont="1" applyFill="1" applyBorder="1"/>
    <xf numFmtId="0" fontId="22" fillId="2" borderId="0" xfId="0" applyFont="1" applyFill="1" applyBorder="1"/>
    <xf numFmtId="43" fontId="22" fillId="2" borderId="0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63"/>
  <sheetViews>
    <sheetView tabSelected="1" view="pageBreakPreview" zoomScale="80" zoomScaleNormal="85" zoomScaleSheetLayoutView="80" workbookViewId="0">
      <pane xSplit="2" ySplit="5" topLeftCell="C135" activePane="bottomRight" state="frozen"/>
      <selection pane="topRight" activeCell="B1" sqref="B1"/>
      <selection pane="bottomLeft" activeCell="A6" sqref="A6"/>
      <selection pane="bottomRight" activeCell="AC157" sqref="AC157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6" width="13.140625" style="70" customWidth="1"/>
    <col min="17" max="17" width="13.57031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3" width="12.85546875" style="70" customWidth="1"/>
    <col min="24" max="24" width="14.2851562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3.285156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202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203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204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204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205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209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209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209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209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209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209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209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209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209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209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209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209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209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206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206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206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206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206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206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206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206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206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207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207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207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208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206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206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206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206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206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206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206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206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206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207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207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207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208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206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206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206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206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206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206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206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206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206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207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207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207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208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99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99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99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99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99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99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99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99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99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200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200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200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201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99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99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99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99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99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99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99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99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99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200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200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200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201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32109663.030000001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15257642.719999999</v>
      </c>
      <c r="N110" s="139">
        <v>2094997.63</v>
      </c>
      <c r="O110" s="139">
        <v>2297427.21</v>
      </c>
      <c r="P110" s="139">
        <v>335167.46000000002</v>
      </c>
      <c r="Q110" s="139">
        <v>814789.3</v>
      </c>
      <c r="R110" s="139">
        <v>9715261.1199999992</v>
      </c>
      <c r="S110" s="139">
        <f t="shared" si="56"/>
        <v>13284739.139999999</v>
      </c>
      <c r="T110" s="139">
        <v>10737723.869999999</v>
      </c>
      <c r="U110" s="139">
        <v>2041788.15</v>
      </c>
      <c r="V110" s="139">
        <v>155233.85</v>
      </c>
      <c r="W110" s="139">
        <v>149994</v>
      </c>
      <c r="X110" s="139">
        <v>199999.27</v>
      </c>
      <c r="Y110" s="139">
        <f t="shared" si="57"/>
        <v>3567281.17</v>
      </c>
      <c r="Z110" s="139">
        <v>2354105</v>
      </c>
      <c r="AA110" s="139">
        <v>693269.28</v>
      </c>
      <c r="AB110" s="139">
        <v>78385.59</v>
      </c>
      <c r="AC110" s="139">
        <v>200603.3</v>
      </c>
      <c r="AD110" s="139">
        <v>240918</v>
      </c>
    </row>
    <row r="111" spans="1:30" x14ac:dyDescent="0.25">
      <c r="Y111" s="185"/>
    </row>
    <row r="112" spans="1:30" x14ac:dyDescent="0.25">
      <c r="B112" s="140" t="s">
        <v>882</v>
      </c>
      <c r="C112" s="184">
        <f>M112+S112+Y112</f>
        <v>1288311.06</v>
      </c>
      <c r="D112" s="139"/>
      <c r="E112" s="139"/>
      <c r="F112" s="141"/>
      <c r="G112" s="141"/>
      <c r="H112" s="141"/>
      <c r="I112" s="141"/>
      <c r="J112" s="141"/>
      <c r="K112" s="141"/>
      <c r="L112" s="141"/>
      <c r="M112" s="141">
        <f>N112+O112+P112+Q112+R112</f>
        <v>174098.71</v>
      </c>
      <c r="N112" s="139">
        <v>172902.06</v>
      </c>
      <c r="O112" s="139">
        <v>1196.6500000000001</v>
      </c>
      <c r="P112" s="139"/>
      <c r="Q112" s="139"/>
      <c r="R112" s="139"/>
      <c r="S112" s="184">
        <f>T112+U112+V112+W112+X112</f>
        <v>920341.28</v>
      </c>
      <c r="T112" s="139">
        <v>920341.28</v>
      </c>
      <c r="U112" s="139"/>
      <c r="V112" s="139"/>
      <c r="W112" s="139"/>
      <c r="X112" s="139"/>
      <c r="Y112" s="184">
        <f>Z112+AA112+AB112+AC112+AD112</f>
        <v>193871.07</v>
      </c>
      <c r="Z112" s="139">
        <v>193871.07</v>
      </c>
      <c r="AA112" s="139"/>
      <c r="AB112" s="139"/>
      <c r="AC112" s="139"/>
      <c r="AD112" s="139"/>
    </row>
    <row r="113" spans="1:30" x14ac:dyDescent="0.25">
      <c r="B113" s="140" t="s">
        <v>883</v>
      </c>
      <c r="C113" s="184">
        <f t="shared" ref="C113:C123" si="58">M113+S113+Y113</f>
        <v>3284513.7100000004</v>
      </c>
      <c r="D113" s="139"/>
      <c r="E113" s="139"/>
      <c r="F113" s="141"/>
      <c r="G113" s="141"/>
      <c r="H113" s="141"/>
      <c r="I113" s="141"/>
      <c r="J113" s="141"/>
      <c r="K113" s="141"/>
      <c r="L113" s="141"/>
      <c r="M113" s="141">
        <f t="shared" ref="M113:M123" si="59">N113+O113+P113+Q113+R113</f>
        <v>647949.48</v>
      </c>
      <c r="N113" s="139">
        <v>403492.17</v>
      </c>
      <c r="O113" s="139">
        <v>172775.19</v>
      </c>
      <c r="P113" s="139">
        <v>33142.980000000003</v>
      </c>
      <c r="Q113" s="139">
        <v>38539.14</v>
      </c>
      <c r="R113" s="139"/>
      <c r="S113" s="184">
        <f t="shared" ref="S113:S123" si="60">T113+U113+V113+W113+X113</f>
        <v>2157641.3200000003</v>
      </c>
      <c r="T113" s="139">
        <v>1953789.54</v>
      </c>
      <c r="U113" s="139">
        <v>179532.47</v>
      </c>
      <c r="V113" s="139">
        <v>24319.31</v>
      </c>
      <c r="W113" s="139"/>
      <c r="X113" s="139"/>
      <c r="Y113" s="184">
        <f t="shared" ref="Y113:Y123" si="61">Z113+AA113+AB113+AC113+AD113</f>
        <v>478922.91</v>
      </c>
      <c r="Z113" s="139">
        <v>425449.13</v>
      </c>
      <c r="AA113" s="139">
        <v>28550.61</v>
      </c>
      <c r="AB113" s="139">
        <v>9063.17</v>
      </c>
      <c r="AC113" s="139">
        <v>15860</v>
      </c>
      <c r="AD113" s="139"/>
    </row>
    <row r="114" spans="1:30" x14ac:dyDescent="0.25">
      <c r="B114" s="140" t="s">
        <v>884</v>
      </c>
      <c r="C114" s="184">
        <f t="shared" si="58"/>
        <v>5617773.25</v>
      </c>
      <c r="D114" s="139"/>
      <c r="E114" s="139"/>
      <c r="F114" s="141"/>
      <c r="G114" s="141"/>
      <c r="H114" s="141"/>
      <c r="I114" s="141"/>
      <c r="J114" s="141"/>
      <c r="K114" s="141"/>
      <c r="L114" s="141"/>
      <c r="M114" s="141">
        <f t="shared" si="59"/>
        <v>1409886.49</v>
      </c>
      <c r="N114" s="139">
        <v>619133.25</v>
      </c>
      <c r="O114" s="139">
        <v>327071.77</v>
      </c>
      <c r="P114" s="139">
        <v>62040.63</v>
      </c>
      <c r="Q114" s="139">
        <v>103100.03</v>
      </c>
      <c r="R114" s="139">
        <v>298540.81</v>
      </c>
      <c r="S114" s="184">
        <f t="shared" si="60"/>
        <v>3450618.39</v>
      </c>
      <c r="T114" s="139">
        <v>3031319.22</v>
      </c>
      <c r="U114" s="139">
        <v>381976.24</v>
      </c>
      <c r="V114" s="139">
        <v>37322.93</v>
      </c>
      <c r="W114" s="139"/>
      <c r="X114" s="139"/>
      <c r="Y114" s="184">
        <f t="shared" si="61"/>
        <v>757268.37</v>
      </c>
      <c r="Z114" s="139">
        <v>658143.51</v>
      </c>
      <c r="AA114" s="139">
        <v>44351.96</v>
      </c>
      <c r="AB114" s="139">
        <v>17052.900000000001</v>
      </c>
      <c r="AC114" s="139">
        <v>37720</v>
      </c>
      <c r="AD114" s="139"/>
    </row>
    <row r="115" spans="1:30" x14ac:dyDescent="0.25">
      <c r="B115" s="140" t="s">
        <v>885</v>
      </c>
      <c r="C115" s="184">
        <f t="shared" si="58"/>
        <v>8190601.0099999998</v>
      </c>
      <c r="D115" s="139"/>
      <c r="E115" s="139"/>
      <c r="F115" s="141"/>
      <c r="G115" s="141"/>
      <c r="H115" s="141"/>
      <c r="I115" s="141"/>
      <c r="J115" s="141"/>
      <c r="K115" s="141"/>
      <c r="L115" s="141"/>
      <c r="M115" s="141">
        <f t="shared" si="59"/>
        <v>2411451.88</v>
      </c>
      <c r="N115" s="139">
        <v>837396.51</v>
      </c>
      <c r="O115" s="139">
        <v>504054.83</v>
      </c>
      <c r="P115" s="139">
        <v>94122.79</v>
      </c>
      <c r="Q115" s="139">
        <v>168340.06</v>
      </c>
      <c r="R115" s="139">
        <v>807537.69</v>
      </c>
      <c r="S115" s="184">
        <f t="shared" si="60"/>
        <v>4710349.76</v>
      </c>
      <c r="T115" s="139">
        <v>4184562.12</v>
      </c>
      <c r="U115" s="139">
        <v>488230.67</v>
      </c>
      <c r="V115" s="139">
        <v>37556.97</v>
      </c>
      <c r="W115" s="139"/>
      <c r="X115" s="139"/>
      <c r="Y115" s="184">
        <f t="shared" si="61"/>
        <v>1068799.3700000001</v>
      </c>
      <c r="Z115" s="139">
        <v>892124.66</v>
      </c>
      <c r="AA115" s="139">
        <v>91422.16</v>
      </c>
      <c r="AB115" s="139">
        <v>25583.55</v>
      </c>
      <c r="AC115" s="139">
        <v>50999</v>
      </c>
      <c r="AD115" s="139">
        <v>8670</v>
      </c>
    </row>
    <row r="116" spans="1:30" x14ac:dyDescent="0.25">
      <c r="B116" s="140" t="s">
        <v>886</v>
      </c>
      <c r="C116" s="184">
        <f t="shared" si="58"/>
        <v>10823717.050000001</v>
      </c>
      <c r="D116" s="139"/>
      <c r="E116" s="139"/>
      <c r="F116" s="141"/>
      <c r="G116" s="141"/>
      <c r="H116" s="141"/>
      <c r="I116" s="141"/>
      <c r="J116" s="141"/>
      <c r="K116" s="141"/>
      <c r="L116" s="141"/>
      <c r="M116" s="141">
        <f t="shared" si="59"/>
        <v>3400701.6500000004</v>
      </c>
      <c r="N116" s="139">
        <v>1061206.46</v>
      </c>
      <c r="O116" s="139">
        <v>688465.64</v>
      </c>
      <c r="P116" s="139">
        <v>120518.65</v>
      </c>
      <c r="Q116" s="139">
        <v>282180.14</v>
      </c>
      <c r="R116" s="139">
        <v>1248330.76</v>
      </c>
      <c r="S116" s="184">
        <f t="shared" si="60"/>
        <v>6042512.6299999999</v>
      </c>
      <c r="T116" s="139">
        <v>5325484.28</v>
      </c>
      <c r="U116" s="139">
        <v>639895.23</v>
      </c>
      <c r="V116" s="139">
        <v>77133.119999999995</v>
      </c>
      <c r="W116" s="139"/>
      <c r="X116" s="139"/>
      <c r="Y116" s="184">
        <f t="shared" si="61"/>
        <v>1380502.77</v>
      </c>
      <c r="Z116" s="139">
        <v>1123818.58</v>
      </c>
      <c r="AA116" s="139">
        <v>112712.78</v>
      </c>
      <c r="AB116" s="139">
        <v>31632.41</v>
      </c>
      <c r="AC116" s="139">
        <v>103669</v>
      </c>
      <c r="AD116" s="139">
        <v>8670</v>
      </c>
    </row>
    <row r="117" spans="1:30" x14ac:dyDescent="0.25">
      <c r="A117" s="66">
        <v>2023</v>
      </c>
      <c r="B117" s="140" t="s">
        <v>887</v>
      </c>
      <c r="C117" s="184">
        <f t="shared" si="58"/>
        <v>13608826.060000002</v>
      </c>
      <c r="D117" s="139"/>
      <c r="E117" s="139"/>
      <c r="F117" s="141"/>
      <c r="G117" s="141"/>
      <c r="H117" s="141"/>
      <c r="I117" s="141"/>
      <c r="J117" s="141"/>
      <c r="K117" s="141"/>
      <c r="L117" s="141"/>
      <c r="M117" s="141">
        <f t="shared" si="59"/>
        <v>4517519.4000000004</v>
      </c>
      <c r="N117" s="139">
        <v>1283286.68</v>
      </c>
      <c r="O117" s="139">
        <v>842620.07</v>
      </c>
      <c r="P117" s="139">
        <v>145240.87</v>
      </c>
      <c r="Q117" s="139">
        <v>355480.14</v>
      </c>
      <c r="R117" s="139">
        <v>1890891.64</v>
      </c>
      <c r="S117" s="184">
        <f t="shared" si="60"/>
        <v>7391884.540000001</v>
      </c>
      <c r="T117" s="139">
        <v>6470805.2000000002</v>
      </c>
      <c r="U117" s="139">
        <v>833353.15</v>
      </c>
      <c r="V117" s="139">
        <v>87726.19</v>
      </c>
      <c r="W117" s="139"/>
      <c r="X117" s="139"/>
      <c r="Y117" s="184">
        <f t="shared" si="61"/>
        <v>1699422.12</v>
      </c>
      <c r="Z117" s="139">
        <v>1364212.32</v>
      </c>
      <c r="AA117" s="139">
        <v>132617</v>
      </c>
      <c r="AB117" s="139">
        <v>37643.800000000003</v>
      </c>
      <c r="AC117" s="139">
        <v>126279</v>
      </c>
      <c r="AD117" s="139">
        <v>38670</v>
      </c>
    </row>
    <row r="118" spans="1:30" x14ac:dyDescent="0.25">
      <c r="B118" s="140" t="s">
        <v>888</v>
      </c>
      <c r="C118" s="184">
        <f t="shared" si="58"/>
        <v>16665623.529999999</v>
      </c>
      <c r="D118" s="139"/>
      <c r="E118" s="139"/>
      <c r="F118" s="141"/>
      <c r="G118" s="141"/>
      <c r="H118" s="141"/>
      <c r="I118" s="141"/>
      <c r="J118" s="141"/>
      <c r="K118" s="141"/>
      <c r="L118" s="141"/>
      <c r="M118" s="141">
        <f t="shared" si="59"/>
        <v>5937387.8499999996</v>
      </c>
      <c r="N118" s="139">
        <v>1494354.2</v>
      </c>
      <c r="O118" s="139">
        <v>1449007.9</v>
      </c>
      <c r="P118" s="139">
        <v>168154.62</v>
      </c>
      <c r="Q118" s="139">
        <v>417573.14</v>
      </c>
      <c r="R118" s="139">
        <v>2408297.9900000002</v>
      </c>
      <c r="S118" s="184">
        <f t="shared" si="60"/>
        <v>8642215.8399999999</v>
      </c>
      <c r="T118" s="139">
        <v>7636035</v>
      </c>
      <c r="U118" s="139">
        <v>911210.08</v>
      </c>
      <c r="V118" s="139">
        <v>94970.76</v>
      </c>
      <c r="W118" s="139"/>
      <c r="X118" s="139"/>
      <c r="Y118" s="184">
        <f t="shared" si="61"/>
        <v>2086019.8399999999</v>
      </c>
      <c r="Z118" s="139">
        <v>1606558.39</v>
      </c>
      <c r="AA118" s="139">
        <v>163418.19</v>
      </c>
      <c r="AB118" s="139">
        <v>42008.46</v>
      </c>
      <c r="AC118" s="139">
        <v>138939</v>
      </c>
      <c r="AD118" s="139">
        <v>135095.79999999999</v>
      </c>
    </row>
    <row r="119" spans="1:30" x14ac:dyDescent="0.25">
      <c r="B119" s="140" t="s">
        <v>889</v>
      </c>
      <c r="C119" s="184">
        <f t="shared" si="58"/>
        <v>19116934.18</v>
      </c>
      <c r="D119" s="139"/>
      <c r="E119" s="139"/>
      <c r="F119" s="141"/>
      <c r="G119" s="141"/>
      <c r="H119" s="141"/>
      <c r="I119" s="141"/>
      <c r="J119" s="141"/>
      <c r="K119" s="141"/>
      <c r="L119" s="141"/>
      <c r="M119" s="141">
        <f t="shared" si="59"/>
        <v>6765815.7200000007</v>
      </c>
      <c r="N119" s="139">
        <v>1703090.75</v>
      </c>
      <c r="O119" s="139">
        <v>1643045.16</v>
      </c>
      <c r="P119" s="139">
        <v>191504.05</v>
      </c>
      <c r="Q119" s="139">
        <v>559137.14</v>
      </c>
      <c r="R119" s="139">
        <v>2669038.62</v>
      </c>
      <c r="S119" s="184">
        <f t="shared" si="60"/>
        <v>9922573.6600000001</v>
      </c>
      <c r="T119" s="139">
        <v>8787579.8900000006</v>
      </c>
      <c r="U119" s="139">
        <v>1031529.57</v>
      </c>
      <c r="V119" s="139">
        <v>98636.2</v>
      </c>
      <c r="W119" s="139"/>
      <c r="X119" s="139">
        <v>4828</v>
      </c>
      <c r="Y119" s="184">
        <f t="shared" si="61"/>
        <v>2428544.7999999998</v>
      </c>
      <c r="Z119" s="139">
        <v>1851801.58</v>
      </c>
      <c r="AA119" s="139">
        <v>197967</v>
      </c>
      <c r="AB119" s="139">
        <v>46351.42</v>
      </c>
      <c r="AC119" s="139">
        <v>166329</v>
      </c>
      <c r="AD119" s="139">
        <v>166095.79999999999</v>
      </c>
    </row>
    <row r="120" spans="1:30" x14ac:dyDescent="0.25">
      <c r="B120" s="140" t="s">
        <v>890</v>
      </c>
      <c r="C120" s="184">
        <f t="shared" si="58"/>
        <v>21644464.440000001</v>
      </c>
      <c r="D120" s="139"/>
      <c r="E120" s="139"/>
      <c r="F120" s="141"/>
      <c r="G120" s="141"/>
      <c r="H120" s="141"/>
      <c r="I120" s="141"/>
      <c r="J120" s="141"/>
      <c r="K120" s="141"/>
      <c r="L120" s="141"/>
      <c r="M120" s="141">
        <f t="shared" si="59"/>
        <v>7645136.1300000008</v>
      </c>
      <c r="N120" s="139">
        <v>1934807.41</v>
      </c>
      <c r="O120" s="139">
        <v>1847708.09</v>
      </c>
      <c r="P120" s="139">
        <v>215429.14</v>
      </c>
      <c r="Q120" s="139">
        <v>602098.14</v>
      </c>
      <c r="R120" s="139">
        <v>3045093.35</v>
      </c>
      <c r="S120" s="184">
        <f t="shared" si="60"/>
        <v>11262821.51</v>
      </c>
      <c r="T120" s="139">
        <v>9962601.3900000006</v>
      </c>
      <c r="U120" s="139">
        <v>1184286.8799999999</v>
      </c>
      <c r="V120" s="139">
        <v>111105.24</v>
      </c>
      <c r="W120" s="139"/>
      <c r="X120" s="139">
        <v>4828</v>
      </c>
      <c r="Y120" s="184">
        <f t="shared" si="61"/>
        <v>2736506.8</v>
      </c>
      <c r="Z120" s="139">
        <v>2099949.81</v>
      </c>
      <c r="AA120" s="139">
        <v>224045.96</v>
      </c>
      <c r="AB120" s="139">
        <v>50566.23</v>
      </c>
      <c r="AC120" s="139">
        <v>195849</v>
      </c>
      <c r="AD120" s="139">
        <v>166095.79999999999</v>
      </c>
    </row>
    <row r="121" spans="1:30" x14ac:dyDescent="0.25">
      <c r="B121" s="140" t="s">
        <v>891</v>
      </c>
      <c r="C121" s="184">
        <f t="shared" si="58"/>
        <v>24559017.599999994</v>
      </c>
      <c r="D121" s="139"/>
      <c r="E121" s="139"/>
      <c r="F121" s="141"/>
      <c r="G121" s="141"/>
      <c r="H121" s="141"/>
      <c r="I121" s="141"/>
      <c r="J121" s="141"/>
      <c r="K121" s="141"/>
      <c r="L121" s="141"/>
      <c r="M121" s="141">
        <f t="shared" si="59"/>
        <v>8637196.1799999997</v>
      </c>
      <c r="N121" s="139">
        <v>2150507.12</v>
      </c>
      <c r="O121" s="139">
        <v>2029690.52</v>
      </c>
      <c r="P121" s="139">
        <v>243443.67</v>
      </c>
      <c r="Q121" s="139">
        <v>647780.14</v>
      </c>
      <c r="R121" s="139">
        <v>3565774.73</v>
      </c>
      <c r="S121" s="184">
        <f t="shared" si="60"/>
        <v>12847989.159999998</v>
      </c>
      <c r="T121" s="139">
        <v>11178806.529999999</v>
      </c>
      <c r="U121" s="139">
        <v>1498739.4</v>
      </c>
      <c r="V121" s="139">
        <v>122976.12</v>
      </c>
      <c r="W121" s="139">
        <v>300</v>
      </c>
      <c r="X121" s="139">
        <v>47167.11</v>
      </c>
      <c r="Y121" s="184">
        <f t="shared" si="61"/>
        <v>3073832.26</v>
      </c>
      <c r="Z121" s="139">
        <v>2349988.16</v>
      </c>
      <c r="AA121" s="139">
        <v>269406.23</v>
      </c>
      <c r="AB121" s="139">
        <v>54823.07</v>
      </c>
      <c r="AC121" s="139">
        <v>233519</v>
      </c>
      <c r="AD121" s="139">
        <v>166095.79999999999</v>
      </c>
    </row>
    <row r="122" spans="1:30" x14ac:dyDescent="0.25">
      <c r="B122" s="140" t="s">
        <v>892</v>
      </c>
      <c r="C122" s="184">
        <f t="shared" si="58"/>
        <v>28522287.84</v>
      </c>
      <c r="D122" s="139"/>
      <c r="E122" s="139"/>
      <c r="F122" s="141"/>
      <c r="G122" s="141"/>
      <c r="H122" s="141"/>
      <c r="I122" s="141"/>
      <c r="J122" s="141"/>
      <c r="K122" s="141"/>
      <c r="L122" s="141"/>
      <c r="M122" s="141">
        <f t="shared" si="59"/>
        <v>10473053.18</v>
      </c>
      <c r="N122" s="139">
        <v>2391162.11</v>
      </c>
      <c r="O122" s="139">
        <v>2596999</v>
      </c>
      <c r="P122" s="139">
        <v>273790.73</v>
      </c>
      <c r="Q122" s="139">
        <v>890207.93</v>
      </c>
      <c r="R122" s="139">
        <v>4320893.41</v>
      </c>
      <c r="S122" s="184">
        <f t="shared" si="60"/>
        <v>14491146.649999999</v>
      </c>
      <c r="T122" s="139">
        <v>12230761.35</v>
      </c>
      <c r="U122" s="139">
        <v>1896743.72</v>
      </c>
      <c r="V122" s="139">
        <v>137481.54</v>
      </c>
      <c r="W122" s="139">
        <v>300</v>
      </c>
      <c r="X122" s="139">
        <v>225860.04</v>
      </c>
      <c r="Y122" s="184">
        <f t="shared" si="61"/>
        <v>3558088.0100000002</v>
      </c>
      <c r="Z122" s="139">
        <v>2591558.2200000002</v>
      </c>
      <c r="AA122" s="139">
        <v>453262.62</v>
      </c>
      <c r="AB122" s="139">
        <v>60012.37</v>
      </c>
      <c r="AC122" s="139">
        <v>287159</v>
      </c>
      <c r="AD122" s="139">
        <v>166095.79999999999</v>
      </c>
    </row>
    <row r="123" spans="1:30" x14ac:dyDescent="0.25">
      <c r="B123" s="140" t="s">
        <v>893</v>
      </c>
      <c r="C123" s="184">
        <f t="shared" si="58"/>
        <v>34111313.980000004</v>
      </c>
      <c r="D123" s="139"/>
      <c r="E123" s="139"/>
      <c r="F123" s="141"/>
      <c r="G123" s="141"/>
      <c r="H123" s="141"/>
      <c r="I123" s="141"/>
      <c r="J123" s="141"/>
      <c r="K123" s="141"/>
      <c r="L123" s="141"/>
      <c r="M123" s="141">
        <f t="shared" si="59"/>
        <v>13554275.420000002</v>
      </c>
      <c r="N123" s="139">
        <v>2700922.6</v>
      </c>
      <c r="O123" s="139">
        <v>3307406.04</v>
      </c>
      <c r="P123" s="139">
        <v>343173.53</v>
      </c>
      <c r="Q123" s="139">
        <v>1270287.8700000001</v>
      </c>
      <c r="R123" s="139">
        <v>5932485.3799999999</v>
      </c>
      <c r="S123" s="184">
        <f t="shared" si="60"/>
        <v>16354846.899999999</v>
      </c>
      <c r="T123" s="139">
        <v>13321600.949999999</v>
      </c>
      <c r="U123" s="139">
        <v>2467725.4900000002</v>
      </c>
      <c r="V123" s="139">
        <v>184951.42</v>
      </c>
      <c r="W123" s="139">
        <v>80300</v>
      </c>
      <c r="X123" s="139">
        <v>300269.03999999998</v>
      </c>
      <c r="Y123" s="184">
        <f t="shared" si="61"/>
        <v>4202191.66</v>
      </c>
      <c r="Z123" s="139">
        <v>2859488.67</v>
      </c>
      <c r="AA123" s="139">
        <v>757661.56</v>
      </c>
      <c r="AB123" s="139">
        <v>77006.63</v>
      </c>
      <c r="AC123" s="139">
        <v>341939</v>
      </c>
      <c r="AD123" s="139">
        <v>166095.79999999999</v>
      </c>
    </row>
    <row r="124" spans="1:30" x14ac:dyDescent="0.25">
      <c r="C124" s="139"/>
    </row>
    <row r="125" spans="1:30" ht="15" customHeight="1" x14ac:dyDescent="0.25">
      <c r="B125" s="140" t="s">
        <v>882</v>
      </c>
      <c r="C125" s="184">
        <f>M125+S125+Y125</f>
        <v>1679761</v>
      </c>
      <c r="D125" s="139"/>
      <c r="E125" s="139"/>
      <c r="F125" s="141"/>
      <c r="G125" s="141"/>
      <c r="H125" s="141"/>
      <c r="I125" s="141"/>
      <c r="J125" s="141"/>
      <c r="K125" s="141"/>
      <c r="L125" s="141"/>
      <c r="M125" s="141">
        <f>N125+O125+P125+Q125+R125</f>
        <v>280553.21999999997</v>
      </c>
      <c r="N125" s="139">
        <v>257117.27</v>
      </c>
      <c r="O125" s="139">
        <v>15901.15</v>
      </c>
      <c r="P125" s="139">
        <v>4684.8</v>
      </c>
      <c r="Q125" s="139">
        <v>2850</v>
      </c>
      <c r="R125" s="139"/>
      <c r="S125" s="184">
        <f>T125+U125+V125+W125+X125</f>
        <v>1117998.92</v>
      </c>
      <c r="T125" s="139">
        <v>1116121.67</v>
      </c>
      <c r="U125" s="139">
        <v>1877.25</v>
      </c>
      <c r="V125" s="139"/>
      <c r="W125" s="139"/>
      <c r="X125" s="139"/>
      <c r="Y125" s="184">
        <f>Z125+AA125+AB125+AC125+AD125</f>
        <v>281208.86</v>
      </c>
      <c r="Z125" s="139">
        <v>264698.40000000002</v>
      </c>
      <c r="AA125" s="139">
        <v>10173.36</v>
      </c>
      <c r="AB125" s="139">
        <v>1237.0999999999999</v>
      </c>
      <c r="AC125" s="139">
        <v>5100</v>
      </c>
      <c r="AD125" s="139"/>
    </row>
    <row r="126" spans="1:30" ht="15" customHeight="1" x14ac:dyDescent="0.25">
      <c r="B126" s="140" t="s">
        <v>883</v>
      </c>
      <c r="C126" s="184">
        <f>M126+S126+Y126</f>
        <v>4519088.18</v>
      </c>
      <c r="D126" s="139"/>
      <c r="E126" s="139"/>
      <c r="F126" s="141"/>
      <c r="G126" s="141"/>
      <c r="H126" s="141"/>
      <c r="I126" s="141"/>
      <c r="J126" s="141"/>
      <c r="K126" s="141"/>
      <c r="L126" s="141"/>
      <c r="M126" s="141">
        <f>N126+O126+P126+Q126+R126</f>
        <v>872076.62000000011</v>
      </c>
      <c r="N126" s="139">
        <v>482870.87</v>
      </c>
      <c r="O126" s="139">
        <v>297181.42</v>
      </c>
      <c r="P126" s="139">
        <v>54513.18</v>
      </c>
      <c r="Q126" s="139">
        <v>37511.15</v>
      </c>
      <c r="R126" s="139"/>
      <c r="S126" s="184">
        <f>T126+U126+V126+W126+X126</f>
        <v>3026192.46</v>
      </c>
      <c r="T126" s="139">
        <v>2816578.69</v>
      </c>
      <c r="U126" s="139">
        <v>183803.28</v>
      </c>
      <c r="V126" s="139">
        <v>25810.49</v>
      </c>
      <c r="W126" s="139"/>
      <c r="X126" s="139"/>
      <c r="Y126" s="184">
        <f>Z126+AA126+AB126+AC126+AD126</f>
        <v>620819.1</v>
      </c>
      <c r="Z126" s="139">
        <v>525281.86</v>
      </c>
      <c r="AA126" s="139">
        <v>58480.14</v>
      </c>
      <c r="AB126" s="139">
        <v>10137.1</v>
      </c>
      <c r="AC126" s="139">
        <v>26920</v>
      </c>
      <c r="AD126" s="139"/>
    </row>
    <row r="127" spans="1:30" ht="15" customHeight="1" x14ac:dyDescent="0.25">
      <c r="B127" s="140" t="s">
        <v>884</v>
      </c>
      <c r="C127" s="184">
        <f t="shared" ref="C127:C136" si="62">M127+S127+Y127</f>
        <v>7928816.1899999995</v>
      </c>
      <c r="D127" s="139"/>
      <c r="E127" s="139"/>
      <c r="F127" s="141"/>
      <c r="G127" s="141"/>
      <c r="H127" s="141"/>
      <c r="I127" s="141"/>
      <c r="J127" s="141"/>
      <c r="K127" s="141"/>
      <c r="L127" s="141"/>
      <c r="M127" s="141">
        <f t="shared" ref="M127:M135" si="63">N127+O127+P127+Q127+R127</f>
        <v>2021921.2599999998</v>
      </c>
      <c r="N127" s="139">
        <v>703383.76</v>
      </c>
      <c r="O127" s="139">
        <v>552161.80000000005</v>
      </c>
      <c r="P127" s="139">
        <v>85222.46</v>
      </c>
      <c r="Q127" s="139">
        <v>73111.149999999994</v>
      </c>
      <c r="R127" s="139">
        <v>608042.09</v>
      </c>
      <c r="S127" s="184">
        <f t="shared" ref="S127:S136" si="64">T127+U127+V127+W127+X127</f>
        <v>4928960.16</v>
      </c>
      <c r="T127" s="139">
        <v>4395171.82</v>
      </c>
      <c r="U127" s="139">
        <v>451224.5</v>
      </c>
      <c r="V127" s="139">
        <v>38029.300000000003</v>
      </c>
      <c r="W127" s="139"/>
      <c r="X127" s="139">
        <v>44534.54</v>
      </c>
      <c r="Y127" s="184">
        <f t="shared" ref="Y127:Y136" si="65">Z127+AA127+AB127+AC127+AD127</f>
        <v>977934.77</v>
      </c>
      <c r="Z127" s="139">
        <v>779336.74</v>
      </c>
      <c r="AA127" s="139">
        <v>116826.87</v>
      </c>
      <c r="AB127" s="139">
        <v>16541.12</v>
      </c>
      <c r="AC127" s="139">
        <v>65230.04</v>
      </c>
      <c r="AD127" s="139"/>
    </row>
    <row r="128" spans="1:30" ht="15" customHeight="1" x14ac:dyDescent="0.25">
      <c r="B128" s="140" t="s">
        <v>885</v>
      </c>
      <c r="C128" s="184">
        <f t="shared" si="62"/>
        <v>11093400.830000002</v>
      </c>
      <c r="D128" s="139"/>
      <c r="E128" s="139"/>
      <c r="F128" s="141"/>
      <c r="G128" s="141"/>
      <c r="H128" s="141"/>
      <c r="I128" s="141"/>
      <c r="J128" s="141"/>
      <c r="K128" s="141"/>
      <c r="L128" s="141"/>
      <c r="M128" s="141">
        <f t="shared" si="63"/>
        <v>2756223.29</v>
      </c>
      <c r="N128" s="139">
        <v>934000.82</v>
      </c>
      <c r="O128" s="139">
        <v>803580.66</v>
      </c>
      <c r="P128" s="139">
        <v>109988.24</v>
      </c>
      <c r="Q128" s="139">
        <v>110091.15</v>
      </c>
      <c r="R128" s="139">
        <v>798562.42</v>
      </c>
      <c r="S128" s="184">
        <f t="shared" si="64"/>
        <v>7022217.6699999999</v>
      </c>
      <c r="T128" s="139">
        <v>6251048.8899999997</v>
      </c>
      <c r="U128" s="139">
        <v>659855.02</v>
      </c>
      <c r="V128" s="139">
        <v>49779.22</v>
      </c>
      <c r="W128" s="139">
        <v>17000</v>
      </c>
      <c r="X128" s="139">
        <v>44534.54</v>
      </c>
      <c r="Y128" s="184">
        <f t="shared" si="65"/>
        <v>1314959.8700000001</v>
      </c>
      <c r="Z128" s="139">
        <v>1036604.07</v>
      </c>
      <c r="AA128" s="139">
        <v>172091.2</v>
      </c>
      <c r="AB128" s="139">
        <v>29994.560000000001</v>
      </c>
      <c r="AC128" s="139">
        <v>76270.039999999994</v>
      </c>
      <c r="AD128" s="139"/>
    </row>
    <row r="129" spans="1:30" ht="15" customHeight="1" x14ac:dyDescent="0.25">
      <c r="B129" s="140" t="s">
        <v>886</v>
      </c>
      <c r="C129" s="184">
        <f t="shared" si="62"/>
        <v>14552280.489999998</v>
      </c>
      <c r="D129" s="139"/>
      <c r="E129" s="139"/>
      <c r="F129" s="141"/>
      <c r="G129" s="141"/>
      <c r="H129" s="141"/>
      <c r="I129" s="141"/>
      <c r="J129" s="141"/>
      <c r="K129" s="141"/>
      <c r="L129" s="141"/>
      <c r="M129" s="141">
        <f t="shared" si="63"/>
        <v>3826863.2600000002</v>
      </c>
      <c r="N129" s="139">
        <v>1153355.32</v>
      </c>
      <c r="O129" s="139">
        <v>1113838.0800000001</v>
      </c>
      <c r="P129" s="139">
        <v>135441.79</v>
      </c>
      <c r="Q129" s="139">
        <v>267805.11</v>
      </c>
      <c r="R129" s="139">
        <v>1156422.96</v>
      </c>
      <c r="S129" s="184">
        <f t="shared" si="64"/>
        <v>9041708.2799999993</v>
      </c>
      <c r="T129" s="139">
        <v>8031722.8300000001</v>
      </c>
      <c r="U129" s="139">
        <v>832406.53</v>
      </c>
      <c r="V129" s="139">
        <v>74939.59</v>
      </c>
      <c r="W129" s="139">
        <v>17550</v>
      </c>
      <c r="X129" s="139">
        <v>85089.33</v>
      </c>
      <c r="Y129" s="184">
        <f t="shared" si="65"/>
        <v>1683708.95</v>
      </c>
      <c r="Z129" s="139">
        <v>1300782.8799999999</v>
      </c>
      <c r="AA129" s="139">
        <v>210746.44</v>
      </c>
      <c r="AB129" s="139">
        <v>35179.589999999997</v>
      </c>
      <c r="AC129" s="139">
        <v>107000.04</v>
      </c>
      <c r="AD129" s="139">
        <v>30000</v>
      </c>
    </row>
    <row r="130" spans="1:30" ht="15" customHeight="1" x14ac:dyDescent="0.25">
      <c r="A130" s="66">
        <v>2024</v>
      </c>
      <c r="B130" s="140" t="s">
        <v>887</v>
      </c>
      <c r="C130" s="184">
        <f t="shared" si="62"/>
        <v>17818041.800000001</v>
      </c>
      <c r="D130" s="139"/>
      <c r="E130" s="139"/>
      <c r="F130" s="141"/>
      <c r="G130" s="141"/>
      <c r="H130" s="141"/>
      <c r="I130" s="141"/>
      <c r="J130" s="141"/>
      <c r="K130" s="141"/>
      <c r="L130" s="141"/>
      <c r="M130" s="141">
        <f t="shared" si="63"/>
        <v>4872589.1499999994</v>
      </c>
      <c r="N130" s="139">
        <v>1374201.19</v>
      </c>
      <c r="O130" s="139">
        <v>1327159.29</v>
      </c>
      <c r="P130" s="139">
        <v>154751.15</v>
      </c>
      <c r="Q130" s="139">
        <v>419599.11</v>
      </c>
      <c r="R130" s="139">
        <v>1596878.41</v>
      </c>
      <c r="S130" s="184">
        <f t="shared" si="64"/>
        <v>10899119.340000002</v>
      </c>
      <c r="T130" s="139">
        <v>9669862.7100000009</v>
      </c>
      <c r="U130" s="139">
        <v>1045800.73</v>
      </c>
      <c r="V130" s="139">
        <v>80816.570000000007</v>
      </c>
      <c r="W130" s="139">
        <v>17550</v>
      </c>
      <c r="X130" s="139">
        <v>85089.33</v>
      </c>
      <c r="Y130" s="184">
        <f t="shared" si="65"/>
        <v>2046333.3099999998</v>
      </c>
      <c r="Z130" s="139">
        <v>1557884.38</v>
      </c>
      <c r="AA130" s="139">
        <v>271030.93</v>
      </c>
      <c r="AB130" s="139">
        <v>39877.96</v>
      </c>
      <c r="AC130" s="139">
        <v>131140.04</v>
      </c>
      <c r="AD130" s="139">
        <v>46400</v>
      </c>
    </row>
    <row r="131" spans="1:30" ht="15" customHeight="1" x14ac:dyDescent="0.25">
      <c r="B131" s="140" t="s">
        <v>888</v>
      </c>
      <c r="C131" s="184">
        <f t="shared" si="62"/>
        <v>21420370.300000001</v>
      </c>
      <c r="D131" s="139"/>
      <c r="E131" s="139"/>
      <c r="F131" s="141"/>
      <c r="G131" s="141"/>
      <c r="H131" s="141"/>
      <c r="I131" s="141"/>
      <c r="J131" s="141"/>
      <c r="K131" s="141"/>
      <c r="L131" s="141"/>
      <c r="M131" s="141">
        <f t="shared" si="63"/>
        <v>6677482.75</v>
      </c>
      <c r="N131" s="139">
        <v>1587724.49</v>
      </c>
      <c r="O131" s="139">
        <v>1609099.98</v>
      </c>
      <c r="P131" s="139">
        <v>177707.23</v>
      </c>
      <c r="Q131" s="139">
        <v>584259.11</v>
      </c>
      <c r="R131" s="139">
        <v>2718691.94</v>
      </c>
      <c r="S131" s="184">
        <f t="shared" si="64"/>
        <v>12255213.639999999</v>
      </c>
      <c r="T131" s="139">
        <v>10731612.34</v>
      </c>
      <c r="U131" s="139">
        <v>1251463.77</v>
      </c>
      <c r="V131" s="139">
        <v>96978.99</v>
      </c>
      <c r="W131" s="139">
        <v>17550</v>
      </c>
      <c r="X131" s="139">
        <v>157608.54</v>
      </c>
      <c r="Y131" s="184">
        <f t="shared" si="65"/>
        <v>2487673.91</v>
      </c>
      <c r="Z131" s="139">
        <v>1814456.23</v>
      </c>
      <c r="AA131" s="139">
        <v>339277.43</v>
      </c>
      <c r="AB131" s="139">
        <v>44343.21</v>
      </c>
      <c r="AC131" s="139">
        <v>168550.04</v>
      </c>
      <c r="AD131" s="139">
        <v>121047</v>
      </c>
    </row>
    <row r="132" spans="1:30" ht="15" customHeight="1" x14ac:dyDescent="0.25">
      <c r="B132" s="140" t="s">
        <v>889</v>
      </c>
      <c r="C132" s="184">
        <f t="shared" si="62"/>
        <v>24574622.779999997</v>
      </c>
      <c r="D132" s="139"/>
      <c r="E132" s="139"/>
      <c r="F132" s="141"/>
      <c r="G132" s="141"/>
      <c r="H132" s="141"/>
      <c r="I132" s="141"/>
      <c r="J132" s="141"/>
      <c r="K132" s="141"/>
      <c r="L132" s="141"/>
      <c r="M132" s="141">
        <f t="shared" si="63"/>
        <v>8197982.8699999992</v>
      </c>
      <c r="N132" s="139">
        <v>1803521.8</v>
      </c>
      <c r="O132" s="139">
        <v>1905646.29</v>
      </c>
      <c r="P132" s="139">
        <v>199682.61</v>
      </c>
      <c r="Q132" s="139">
        <v>768363.61</v>
      </c>
      <c r="R132" s="139">
        <v>3520768.56</v>
      </c>
      <c r="S132" s="184">
        <f t="shared" si="64"/>
        <v>13533040.069999998</v>
      </c>
      <c r="T132" s="139">
        <v>11783496.34</v>
      </c>
      <c r="U132" s="139">
        <v>1473999.49</v>
      </c>
      <c r="V132" s="139">
        <v>100385.7</v>
      </c>
      <c r="W132" s="139">
        <v>17550</v>
      </c>
      <c r="X132" s="139">
        <v>157608.54</v>
      </c>
      <c r="Y132" s="184">
        <f t="shared" si="65"/>
        <v>2843599.84</v>
      </c>
      <c r="Z132" s="139">
        <v>2068018.31</v>
      </c>
      <c r="AA132" s="139">
        <v>424482.99</v>
      </c>
      <c r="AB132" s="139">
        <v>48861.5</v>
      </c>
      <c r="AC132" s="139">
        <v>181190.04</v>
      </c>
      <c r="AD132" s="139">
        <v>121047</v>
      </c>
    </row>
    <row r="133" spans="1:30" ht="15" customHeight="1" x14ac:dyDescent="0.25">
      <c r="B133" s="140" t="s">
        <v>890</v>
      </c>
      <c r="C133" s="184">
        <f t="shared" si="62"/>
        <v>27395709.98</v>
      </c>
      <c r="D133" s="139"/>
      <c r="E133" s="139"/>
      <c r="F133" s="141"/>
      <c r="G133" s="141"/>
      <c r="H133" s="141"/>
      <c r="I133" s="141"/>
      <c r="J133" s="141"/>
      <c r="K133" s="141"/>
      <c r="L133" s="141"/>
      <c r="M133" s="141">
        <f t="shared" si="63"/>
        <v>9167890</v>
      </c>
      <c r="N133" s="139">
        <v>2020771.65</v>
      </c>
      <c r="O133" s="139">
        <v>2139383.86</v>
      </c>
      <c r="P133" s="139">
        <v>223111.98</v>
      </c>
      <c r="Q133" s="139">
        <v>794943.61</v>
      </c>
      <c r="R133" s="139">
        <v>3989678.9</v>
      </c>
      <c r="S133" s="184">
        <f t="shared" si="64"/>
        <v>14811188.569999998</v>
      </c>
      <c r="T133" s="139">
        <v>12824825.369999999</v>
      </c>
      <c r="U133" s="139">
        <v>1702706.54</v>
      </c>
      <c r="V133" s="139">
        <v>108498.12</v>
      </c>
      <c r="W133" s="139">
        <v>17550</v>
      </c>
      <c r="X133" s="139">
        <v>157608.54</v>
      </c>
      <c r="Y133" s="184">
        <f t="shared" si="65"/>
        <v>3416631.41</v>
      </c>
      <c r="Z133" s="139">
        <v>2356601.29</v>
      </c>
      <c r="AA133" s="139">
        <v>623229.04</v>
      </c>
      <c r="AB133" s="139">
        <v>53115.54</v>
      </c>
      <c r="AC133" s="139">
        <v>203147.54</v>
      </c>
      <c r="AD133" s="139">
        <v>180538</v>
      </c>
    </row>
    <row r="134" spans="1:30" ht="15" customHeight="1" x14ac:dyDescent="0.25">
      <c r="B134" s="140" t="s">
        <v>891</v>
      </c>
      <c r="C134" s="184">
        <f t="shared" si="62"/>
        <v>31144097.809999999</v>
      </c>
      <c r="D134" s="139"/>
      <c r="E134" s="139"/>
      <c r="F134" s="141"/>
      <c r="G134" s="141"/>
      <c r="H134" s="141"/>
      <c r="I134" s="141"/>
      <c r="J134" s="141"/>
      <c r="K134" s="141"/>
      <c r="L134" s="141"/>
      <c r="M134" s="141">
        <f t="shared" si="63"/>
        <v>10971550.789999999</v>
      </c>
      <c r="N134" s="139">
        <v>2238909.4500000002</v>
      </c>
      <c r="O134" s="139">
        <v>2416594.2799999998</v>
      </c>
      <c r="P134" s="139">
        <v>246715.54</v>
      </c>
      <c r="Q134" s="139">
        <v>960218.93</v>
      </c>
      <c r="R134" s="139">
        <v>5109112.59</v>
      </c>
      <c r="S134" s="184">
        <f t="shared" si="64"/>
        <v>16416950.32</v>
      </c>
      <c r="T134" s="139">
        <v>13891216.52</v>
      </c>
      <c r="U134" s="139">
        <v>2103031.39</v>
      </c>
      <c r="V134" s="139">
        <v>126584.95</v>
      </c>
      <c r="W134" s="139">
        <v>17550</v>
      </c>
      <c r="X134" s="139">
        <v>278567.46000000002</v>
      </c>
      <c r="Y134" s="184">
        <f t="shared" si="65"/>
        <v>3755596.6999999997</v>
      </c>
      <c r="Z134" s="139">
        <v>2612851.7999999998</v>
      </c>
      <c r="AA134" s="139">
        <v>667552.93999999994</v>
      </c>
      <c r="AB134" s="139">
        <v>57106.42</v>
      </c>
      <c r="AC134" s="139">
        <v>237547.54</v>
      </c>
      <c r="AD134" s="139">
        <v>180538</v>
      </c>
    </row>
    <row r="135" spans="1:30" ht="15" customHeight="1" x14ac:dyDescent="0.25">
      <c r="B135" s="140" t="s">
        <v>892</v>
      </c>
      <c r="C135" s="184">
        <f t="shared" si="62"/>
        <v>34269342.549999997</v>
      </c>
      <c r="D135" s="139"/>
      <c r="E135" s="139"/>
      <c r="F135" s="141"/>
      <c r="G135" s="141"/>
      <c r="H135" s="141"/>
      <c r="I135" s="141"/>
      <c r="J135" s="141"/>
      <c r="K135" s="141"/>
      <c r="L135" s="141"/>
      <c r="M135" s="141">
        <f t="shared" si="63"/>
        <v>12231991.34</v>
      </c>
      <c r="N135" s="139">
        <v>2451416.29</v>
      </c>
      <c r="O135" s="139">
        <v>2665062.61</v>
      </c>
      <c r="P135" s="139">
        <v>277136.75</v>
      </c>
      <c r="Q135" s="139">
        <v>1034098.48</v>
      </c>
      <c r="R135" s="139">
        <v>5804277.21</v>
      </c>
      <c r="S135" s="184">
        <f t="shared" si="64"/>
        <v>17929826.640000001</v>
      </c>
      <c r="T135" s="139">
        <v>14981212.01</v>
      </c>
      <c r="U135" s="139">
        <v>2318727.58</v>
      </c>
      <c r="V135" s="139">
        <v>142509.59</v>
      </c>
      <c r="W135" s="139">
        <v>23050</v>
      </c>
      <c r="X135" s="139">
        <v>464327.46</v>
      </c>
      <c r="Y135" s="184">
        <f t="shared" si="65"/>
        <v>4107524.57</v>
      </c>
      <c r="Z135" s="139">
        <v>2874584.64</v>
      </c>
      <c r="AA135" s="139">
        <v>722371.13</v>
      </c>
      <c r="AB135" s="139">
        <v>65033.26</v>
      </c>
      <c r="AC135" s="139">
        <v>44780</v>
      </c>
      <c r="AD135" s="139">
        <v>400755.54</v>
      </c>
    </row>
    <row r="136" spans="1:30" ht="15" customHeight="1" x14ac:dyDescent="0.25">
      <c r="B136" s="140" t="s">
        <v>893</v>
      </c>
      <c r="C136" s="184">
        <f t="shared" si="62"/>
        <v>39282736.660000004</v>
      </c>
      <c r="D136" s="139"/>
      <c r="E136" s="139"/>
      <c r="F136" s="141"/>
      <c r="G136" s="141"/>
      <c r="H136" s="141"/>
      <c r="I136" s="141"/>
      <c r="J136" s="141"/>
      <c r="K136" s="141"/>
      <c r="L136" s="141"/>
      <c r="M136" s="141">
        <f t="shared" ref="M136" si="66">N136+O136+P136+Q136+R136</f>
        <v>14917746.819999998</v>
      </c>
      <c r="N136" s="139">
        <v>2670515.98</v>
      </c>
      <c r="O136" s="139">
        <v>3035942.3</v>
      </c>
      <c r="P136" s="139">
        <v>368325.55</v>
      </c>
      <c r="Q136" s="139">
        <v>1083734.8899999999</v>
      </c>
      <c r="R136" s="139">
        <v>7759228.0999999996</v>
      </c>
      <c r="S136" s="184">
        <f t="shared" si="64"/>
        <v>19755757.890000001</v>
      </c>
      <c r="T136" s="139">
        <v>16074168.710000001</v>
      </c>
      <c r="U136" s="139">
        <v>2939400.38</v>
      </c>
      <c r="V136" s="139">
        <v>190831.86</v>
      </c>
      <c r="W136" s="139">
        <v>69050</v>
      </c>
      <c r="X136" s="139">
        <v>482306.94</v>
      </c>
      <c r="Y136" s="184">
        <f t="shared" si="65"/>
        <v>4609231.95</v>
      </c>
      <c r="Z136" s="139">
        <v>3169221.12</v>
      </c>
      <c r="AA136" s="139">
        <v>780504.63</v>
      </c>
      <c r="AB136" s="139">
        <v>118060.13</v>
      </c>
      <c r="AC136" s="139">
        <v>292780</v>
      </c>
      <c r="AD136" s="139">
        <v>248666.07</v>
      </c>
    </row>
    <row r="137" spans="1:30" ht="15" customHeight="1" x14ac:dyDescent="0.25">
      <c r="B137" s="140"/>
      <c r="C137" s="184"/>
      <c r="D137" s="139"/>
      <c r="E137" s="139"/>
      <c r="F137" s="141"/>
      <c r="G137" s="141"/>
      <c r="H137" s="141"/>
      <c r="I137" s="141"/>
      <c r="J137" s="141"/>
      <c r="K137" s="141"/>
      <c r="L137" s="141"/>
      <c r="M137" s="141"/>
      <c r="N137" s="139"/>
      <c r="O137" s="139"/>
      <c r="P137" s="139"/>
      <c r="Q137" s="139"/>
      <c r="R137" s="139"/>
      <c r="S137" s="184"/>
      <c r="T137" s="139"/>
      <c r="U137" s="139"/>
      <c r="V137" s="139"/>
      <c r="W137" s="139"/>
      <c r="X137" s="139"/>
      <c r="Y137" s="184"/>
      <c r="Z137" s="139"/>
      <c r="AA137" s="139"/>
      <c r="AB137" s="139"/>
      <c r="AC137" s="139"/>
      <c r="AD137" s="139"/>
    </row>
    <row r="138" spans="1:30" x14ac:dyDescent="0.25">
      <c r="B138" s="140" t="s">
        <v>882</v>
      </c>
      <c r="C138" s="184">
        <f>M138+S138+Y138</f>
        <v>2011870.67</v>
      </c>
      <c r="D138" s="139"/>
      <c r="E138" s="139"/>
      <c r="F138" s="141"/>
      <c r="G138" s="141"/>
      <c r="H138" s="141"/>
      <c r="I138" s="141"/>
      <c r="J138" s="141"/>
      <c r="K138" s="141"/>
      <c r="L138" s="141"/>
      <c r="M138" s="141">
        <f>N138+O138+P138+Q138+R138</f>
        <v>414977.77</v>
      </c>
      <c r="N138" s="139">
        <v>242379.98</v>
      </c>
      <c r="O138" s="139">
        <v>123798.78</v>
      </c>
      <c r="P138" s="139">
        <v>9467.68</v>
      </c>
      <c r="Q138" s="139">
        <v>39331.33</v>
      </c>
      <c r="R138" s="139"/>
      <c r="S138" s="184">
        <f>T138+U138+V138+W138+X138</f>
        <v>1304829.53</v>
      </c>
      <c r="T138" s="139">
        <v>1211648</v>
      </c>
      <c r="U138" s="139">
        <v>93181.53</v>
      </c>
      <c r="V138" s="139"/>
      <c r="W138" s="139"/>
      <c r="X138" s="139"/>
      <c r="Y138" s="184">
        <f>Z138+AA138+AB138+AC138+AD138</f>
        <v>292063.37</v>
      </c>
      <c r="Z138" s="139">
        <v>280267.56</v>
      </c>
      <c r="AA138" s="139">
        <v>11795.81</v>
      </c>
      <c r="AB138" s="139"/>
      <c r="AC138" s="139"/>
      <c r="AD138" s="139"/>
    </row>
    <row r="139" spans="1:30" x14ac:dyDescent="0.25">
      <c r="B139" s="140" t="s">
        <v>883</v>
      </c>
      <c r="C139" s="184">
        <f>M139+S139+Y139</f>
        <v>4334476.1899999995</v>
      </c>
      <c r="D139" s="139"/>
      <c r="E139" s="139"/>
      <c r="F139" s="141"/>
      <c r="G139" s="141"/>
      <c r="H139" s="141"/>
      <c r="I139" s="141"/>
      <c r="J139" s="141"/>
      <c r="K139" s="141"/>
      <c r="L139" s="141"/>
      <c r="M139" s="141">
        <f>N139+O139+P139+Q139+R139</f>
        <v>936992.94</v>
      </c>
      <c r="N139" s="139">
        <v>487596.68</v>
      </c>
      <c r="O139" s="139">
        <v>316409.46999999997</v>
      </c>
      <c r="P139" s="139">
        <v>48211.42</v>
      </c>
      <c r="Q139" s="139">
        <v>84775.37</v>
      </c>
      <c r="R139" s="139"/>
      <c r="S139" s="184">
        <f>T139+U139+V139+W139+X139</f>
        <v>2727496.85</v>
      </c>
      <c r="T139" s="139">
        <v>2440729.94</v>
      </c>
      <c r="U139" s="139">
        <v>269802.51</v>
      </c>
      <c r="V139" s="139">
        <v>16964.400000000001</v>
      </c>
      <c r="W139" s="139"/>
      <c r="X139" s="139"/>
      <c r="Y139" s="184">
        <f>Z139+AA139+AB139+AC139+AD139</f>
        <v>669986.39999999991</v>
      </c>
      <c r="Z139" s="139">
        <v>567220.59</v>
      </c>
      <c r="AA139" s="139">
        <v>90948.33</v>
      </c>
      <c r="AB139" s="139">
        <v>11817.48</v>
      </c>
      <c r="AC139" s="139"/>
      <c r="AD139" s="139"/>
    </row>
    <row r="140" spans="1:30" x14ac:dyDescent="0.25">
      <c r="B140" s="140" t="s">
        <v>884</v>
      </c>
      <c r="C140" s="184">
        <f t="shared" ref="C140:C149" si="67">M140+S140+Y140</f>
        <v>6749601.2299999995</v>
      </c>
      <c r="D140" s="139"/>
      <c r="E140" s="139"/>
      <c r="F140" s="141"/>
      <c r="G140" s="141"/>
      <c r="H140" s="141"/>
      <c r="I140" s="141"/>
      <c r="J140" s="141"/>
      <c r="K140" s="141"/>
      <c r="L140" s="141"/>
      <c r="M140" s="141">
        <f t="shared" ref="M140:M149" si="68">N140+O140+P140+Q140+R140</f>
        <v>1629509.23</v>
      </c>
      <c r="N140" s="139">
        <v>731603.3</v>
      </c>
      <c r="O140" s="139">
        <v>683760.51</v>
      </c>
      <c r="P140" s="139">
        <v>63484.639999999999</v>
      </c>
      <c r="Q140" s="139">
        <v>150660.78</v>
      </c>
      <c r="R140" s="139"/>
      <c r="S140" s="184">
        <f t="shared" ref="S140:S149" si="69">T140+U140+V140+W140+X140</f>
        <v>4104219.0300000003</v>
      </c>
      <c r="T140" s="139">
        <v>3643791.33</v>
      </c>
      <c r="U140" s="139">
        <v>423208.66</v>
      </c>
      <c r="V140" s="139">
        <v>37219.040000000001</v>
      </c>
      <c r="W140" s="139"/>
      <c r="X140" s="139"/>
      <c r="Y140" s="184">
        <f t="shared" ref="Y140:Y149" si="70">Z140+AA140+AB140+AC140+AD140</f>
        <v>1015872.97</v>
      </c>
      <c r="Z140" s="139">
        <v>844370.77</v>
      </c>
      <c r="AA140" s="139">
        <v>145832.82999999999</v>
      </c>
      <c r="AB140" s="139">
        <v>24169.37</v>
      </c>
      <c r="AC140" s="139">
        <v>1500</v>
      </c>
      <c r="AD140" s="139"/>
    </row>
    <row r="141" spans="1:30" x14ac:dyDescent="0.25">
      <c r="B141" s="140" t="s">
        <v>885</v>
      </c>
      <c r="C141" s="184">
        <f t="shared" si="67"/>
        <v>10844864.25</v>
      </c>
      <c r="D141" s="139"/>
      <c r="E141" s="139"/>
      <c r="F141" s="141"/>
      <c r="G141" s="141"/>
      <c r="H141" s="141"/>
      <c r="I141" s="141"/>
      <c r="J141" s="141"/>
      <c r="K141" s="141"/>
      <c r="L141" s="141"/>
      <c r="M141" s="141">
        <f t="shared" si="68"/>
        <v>2682998.4</v>
      </c>
      <c r="N141" s="139">
        <v>984181.05</v>
      </c>
      <c r="O141" s="139">
        <v>902514.26</v>
      </c>
      <c r="P141" s="139">
        <v>106197.5</v>
      </c>
      <c r="Q141" s="139">
        <v>690105.59</v>
      </c>
      <c r="R141" s="139"/>
      <c r="S141" s="184">
        <f t="shared" si="69"/>
        <v>6295697.4800000004</v>
      </c>
      <c r="T141" s="139">
        <v>4858337.7300000004</v>
      </c>
      <c r="U141" s="139">
        <v>1013297.01</v>
      </c>
      <c r="V141" s="139">
        <v>60462.74</v>
      </c>
      <c r="W141" s="139">
        <v>363600</v>
      </c>
      <c r="X141" s="139"/>
      <c r="Y141" s="184">
        <f t="shared" si="70"/>
        <v>1866168.37</v>
      </c>
      <c r="Z141" s="139">
        <v>1129359.79</v>
      </c>
      <c r="AA141" s="139">
        <v>218960.71</v>
      </c>
      <c r="AB141" s="139">
        <v>31167.87</v>
      </c>
      <c r="AC141" s="139">
        <v>486680</v>
      </c>
      <c r="AD141" s="139"/>
    </row>
    <row r="142" spans="1:30" x14ac:dyDescent="0.25">
      <c r="B142" s="140" t="s">
        <v>886</v>
      </c>
      <c r="C142" s="184">
        <f t="shared" si="67"/>
        <v>14071492.57</v>
      </c>
      <c r="D142" s="139"/>
      <c r="E142" s="139"/>
      <c r="F142" s="141"/>
      <c r="G142" s="141"/>
      <c r="H142" s="141"/>
      <c r="I142" s="141"/>
      <c r="J142" s="141"/>
      <c r="K142" s="141"/>
      <c r="L142" s="141"/>
      <c r="M142" s="141">
        <f t="shared" si="68"/>
        <v>4050228.78</v>
      </c>
      <c r="N142" s="139">
        <v>1244658.57</v>
      </c>
      <c r="O142" s="139">
        <v>1236375.43</v>
      </c>
      <c r="P142" s="139">
        <v>155302.75</v>
      </c>
      <c r="Q142" s="139">
        <v>815438.92</v>
      </c>
      <c r="R142" s="139">
        <v>598453.11</v>
      </c>
      <c r="S142" s="184">
        <f t="shared" si="69"/>
        <v>7716866.7300000004</v>
      </c>
      <c r="T142" s="139">
        <v>6076901.8600000003</v>
      </c>
      <c r="U142" s="139">
        <v>1192075.8700000001</v>
      </c>
      <c r="V142" s="139">
        <v>82089</v>
      </c>
      <c r="W142" s="139">
        <v>365800</v>
      </c>
      <c r="X142" s="139"/>
      <c r="Y142" s="184">
        <f t="shared" si="70"/>
        <v>2304397.06</v>
      </c>
      <c r="Z142" s="139">
        <v>1412301.73</v>
      </c>
      <c r="AA142" s="139">
        <v>341347.28</v>
      </c>
      <c r="AB142" s="139">
        <v>39258.050000000003</v>
      </c>
      <c r="AC142" s="139">
        <v>511490</v>
      </c>
      <c r="AD142" s="139"/>
    </row>
    <row r="143" spans="1:30" x14ac:dyDescent="0.25">
      <c r="A143" s="66">
        <v>2025</v>
      </c>
      <c r="B143" s="140" t="s">
        <v>887</v>
      </c>
      <c r="C143" s="184">
        <f t="shared" si="67"/>
        <v>16102576.549999999</v>
      </c>
      <c r="D143" s="139"/>
      <c r="E143" s="139"/>
      <c r="F143" s="141"/>
      <c r="G143" s="141"/>
      <c r="H143" s="141"/>
      <c r="I143" s="141"/>
      <c r="J143" s="141"/>
      <c r="K143" s="141"/>
      <c r="L143" s="141"/>
      <c r="M143" s="141">
        <f t="shared" si="68"/>
        <v>4378468.03</v>
      </c>
      <c r="N143" s="139">
        <v>1487852.41</v>
      </c>
      <c r="O143" s="139">
        <v>1313660.24</v>
      </c>
      <c r="P143" s="139">
        <v>156463.35</v>
      </c>
      <c r="Q143" s="139">
        <v>822038.92</v>
      </c>
      <c r="R143" s="139">
        <v>598453.11</v>
      </c>
      <c r="S143" s="184">
        <f t="shared" si="69"/>
        <v>9122666.5999999996</v>
      </c>
      <c r="T143" s="139">
        <v>7310801.0499999998</v>
      </c>
      <c r="U143" s="139">
        <v>1354849.24</v>
      </c>
      <c r="V143" s="139">
        <v>85806.31</v>
      </c>
      <c r="W143" s="139">
        <v>365800</v>
      </c>
      <c r="X143" s="139">
        <v>5410</v>
      </c>
      <c r="Y143" s="184">
        <f t="shared" si="70"/>
        <v>2601441.92</v>
      </c>
      <c r="Z143" s="139">
        <v>1694146.09</v>
      </c>
      <c r="AA143" s="139">
        <v>347895.67</v>
      </c>
      <c r="AB143" s="139">
        <v>39540.160000000003</v>
      </c>
      <c r="AC143" s="139">
        <v>519860</v>
      </c>
      <c r="AD143" s="139"/>
    </row>
    <row r="144" spans="1:30" x14ac:dyDescent="0.25">
      <c r="B144" s="140" t="s">
        <v>888</v>
      </c>
      <c r="C144" s="184">
        <f t="shared" si="67"/>
        <v>22477100.039999999</v>
      </c>
      <c r="D144" s="139"/>
      <c r="E144" s="139"/>
      <c r="F144" s="141"/>
      <c r="G144" s="141"/>
      <c r="H144" s="141"/>
      <c r="I144" s="141"/>
      <c r="J144" s="141"/>
      <c r="K144" s="141"/>
      <c r="L144" s="141"/>
      <c r="M144" s="141">
        <f t="shared" si="68"/>
        <v>7089124.9200000009</v>
      </c>
      <c r="N144" s="139">
        <v>1752941.01</v>
      </c>
      <c r="O144" s="139">
        <v>2470087.66</v>
      </c>
      <c r="P144" s="139">
        <v>274227.12</v>
      </c>
      <c r="Q144" s="139">
        <v>1150916.02</v>
      </c>
      <c r="R144" s="139">
        <v>1440953.11</v>
      </c>
      <c r="S144" s="184">
        <f t="shared" si="69"/>
        <v>11974706.859999999</v>
      </c>
      <c r="T144" s="139">
        <v>8637397.9000000004</v>
      </c>
      <c r="U144" s="139">
        <v>2746367.67</v>
      </c>
      <c r="V144" s="139">
        <v>143037.10999999999</v>
      </c>
      <c r="W144" s="139">
        <v>396800</v>
      </c>
      <c r="X144" s="139">
        <v>51104.18</v>
      </c>
      <c r="Y144" s="184">
        <f t="shared" si="70"/>
        <v>3413268.26</v>
      </c>
      <c r="Z144" s="139">
        <v>1990471.36</v>
      </c>
      <c r="AA144" s="139">
        <v>706408.19</v>
      </c>
      <c r="AB144" s="139">
        <v>61540.160000000003</v>
      </c>
      <c r="AC144" s="139">
        <v>654848.55000000005</v>
      </c>
      <c r="AD144" s="139"/>
    </row>
    <row r="145" spans="1:30" x14ac:dyDescent="0.25">
      <c r="B145" s="140" t="s">
        <v>889</v>
      </c>
      <c r="C145" s="184">
        <f t="shared" si="67"/>
        <v>25388892.07</v>
      </c>
      <c r="D145" s="139"/>
      <c r="E145" s="139"/>
      <c r="F145" s="141"/>
      <c r="G145" s="141"/>
      <c r="H145" s="141"/>
      <c r="I145" s="141"/>
      <c r="J145" s="141"/>
      <c r="K145" s="141"/>
      <c r="L145" s="141"/>
      <c r="M145" s="141">
        <f t="shared" si="68"/>
        <v>8177113.7299999995</v>
      </c>
      <c r="N145" s="139">
        <v>2026632.56</v>
      </c>
      <c r="O145" s="139">
        <v>2726481.57</v>
      </c>
      <c r="P145" s="139">
        <v>300270.59999999998</v>
      </c>
      <c r="Q145" s="139">
        <v>1250085.29</v>
      </c>
      <c r="R145" s="139">
        <v>1873643.71</v>
      </c>
      <c r="S145" s="184">
        <f t="shared" si="69"/>
        <v>13528878.530000001</v>
      </c>
      <c r="T145" s="139">
        <v>9943714.6300000008</v>
      </c>
      <c r="U145" s="139">
        <v>2878428.22</v>
      </c>
      <c r="V145" s="139">
        <v>149087.69</v>
      </c>
      <c r="W145" s="139">
        <v>434381.78</v>
      </c>
      <c r="X145" s="139">
        <v>123266.21</v>
      </c>
      <c r="Y145" s="184">
        <f t="shared" si="70"/>
        <v>3682899.8099999996</v>
      </c>
      <c r="Z145" s="139">
        <v>2286038.61</v>
      </c>
      <c r="AA145" s="139">
        <v>718268.86</v>
      </c>
      <c r="AB145" s="139">
        <v>62288.03</v>
      </c>
      <c r="AC145" s="139">
        <v>616304.31000000006</v>
      </c>
      <c r="AD145" s="139"/>
    </row>
    <row r="146" spans="1:30" x14ac:dyDescent="0.25">
      <c r="B146" s="140" t="s">
        <v>890</v>
      </c>
      <c r="C146" s="184">
        <f t="shared" si="67"/>
        <v>27456673.539999999</v>
      </c>
      <c r="D146" s="139"/>
      <c r="E146" s="139"/>
      <c r="F146" s="141"/>
      <c r="G146" s="141"/>
      <c r="H146" s="141"/>
      <c r="I146" s="141"/>
      <c r="J146" s="141"/>
      <c r="K146" s="141"/>
      <c r="L146" s="141"/>
      <c r="M146" s="141">
        <f t="shared" si="68"/>
        <v>8507556.4199999981</v>
      </c>
      <c r="N146" s="139">
        <v>2297771.29</v>
      </c>
      <c r="O146" s="139">
        <v>2753966.56</v>
      </c>
      <c r="P146" s="139">
        <v>323720.59000000003</v>
      </c>
      <c r="Q146" s="139">
        <v>1258454.27</v>
      </c>
      <c r="R146" s="139">
        <v>1873643.71</v>
      </c>
      <c r="S146" s="184">
        <f t="shared" si="69"/>
        <v>14875524.950000001</v>
      </c>
      <c r="T146" s="139">
        <v>11251480.43</v>
      </c>
      <c r="U146" s="139">
        <v>2912539.91</v>
      </c>
      <c r="V146" s="139">
        <v>152952.6</v>
      </c>
      <c r="W146" s="139">
        <v>435285.8</v>
      </c>
      <c r="X146" s="139">
        <v>123266.21</v>
      </c>
      <c r="Y146" s="184">
        <f t="shared" si="70"/>
        <v>4073592.17</v>
      </c>
      <c r="Z146" s="139">
        <v>2619973.54</v>
      </c>
      <c r="AA146" s="139">
        <v>720299.23</v>
      </c>
      <c r="AB146" s="139">
        <v>67955.09</v>
      </c>
      <c r="AC146" s="139">
        <v>665364.31000000006</v>
      </c>
      <c r="AD146" s="139"/>
    </row>
    <row r="147" spans="1:30" x14ac:dyDescent="0.25">
      <c r="B147" s="140" t="s">
        <v>891</v>
      </c>
      <c r="C147" s="184">
        <f t="shared" si="67"/>
        <v>30216872.390000001</v>
      </c>
      <c r="D147" s="139"/>
      <c r="E147" s="139"/>
      <c r="F147" s="141"/>
      <c r="G147" s="141"/>
      <c r="H147" s="141"/>
      <c r="I147" s="141"/>
      <c r="J147" s="141"/>
      <c r="K147" s="141"/>
      <c r="L147" s="141"/>
      <c r="M147" s="141">
        <f t="shared" si="68"/>
        <v>9339620.8099999987</v>
      </c>
      <c r="N147" s="139">
        <v>2562734.6</v>
      </c>
      <c r="O147" s="139">
        <v>3086644.58</v>
      </c>
      <c r="P147" s="139">
        <v>328194.65000000002</v>
      </c>
      <c r="Q147" s="139">
        <v>1262154.27</v>
      </c>
      <c r="R147" s="139">
        <v>2099892.71</v>
      </c>
      <c r="S147" s="184">
        <f t="shared" si="69"/>
        <v>16453943.960000001</v>
      </c>
      <c r="T147" s="139">
        <v>12541466.300000001</v>
      </c>
      <c r="U147" s="139">
        <v>3022927.36</v>
      </c>
      <c r="V147" s="139">
        <v>154558.29</v>
      </c>
      <c r="W147" s="139">
        <v>546725.80000000005</v>
      </c>
      <c r="X147" s="139">
        <v>188266.21</v>
      </c>
      <c r="Y147" s="184">
        <f t="shared" si="70"/>
        <v>4423307.6199999992</v>
      </c>
      <c r="Z147" s="139">
        <v>2916926.28</v>
      </c>
      <c r="AA147" s="139">
        <v>720299.23</v>
      </c>
      <c r="AB147" s="139">
        <v>68768.149999999994</v>
      </c>
      <c r="AC147" s="139">
        <v>717313.96</v>
      </c>
      <c r="AD147" s="139"/>
    </row>
    <row r="148" spans="1:30" x14ac:dyDescent="0.25">
      <c r="B148" s="140" t="s">
        <v>892</v>
      </c>
      <c r="C148" s="184">
        <f t="shared" si="67"/>
        <v>32144369.289999999</v>
      </c>
      <c r="D148" s="139"/>
      <c r="E148" s="139"/>
      <c r="F148" s="141"/>
      <c r="G148" s="141"/>
      <c r="H148" s="141"/>
      <c r="I148" s="141"/>
      <c r="J148" s="141"/>
      <c r="K148" s="141"/>
      <c r="L148" s="141"/>
      <c r="M148" s="141">
        <f t="shared" si="68"/>
        <v>9623097.2599999979</v>
      </c>
      <c r="N148" s="139">
        <v>2829018.3</v>
      </c>
      <c r="O148" s="139">
        <v>3096777.47</v>
      </c>
      <c r="P148" s="139">
        <v>333454.51</v>
      </c>
      <c r="Q148" s="139">
        <v>1263954.27</v>
      </c>
      <c r="R148" s="139">
        <v>2099892.71</v>
      </c>
      <c r="S148" s="184">
        <f t="shared" si="69"/>
        <v>17794480.210000001</v>
      </c>
      <c r="T148" s="139">
        <v>13850008.43</v>
      </c>
      <c r="U148" s="139">
        <v>3054035.25</v>
      </c>
      <c r="V148" s="139">
        <v>155444.51999999999</v>
      </c>
      <c r="W148" s="139">
        <v>546725.80000000005</v>
      </c>
      <c r="X148" s="139">
        <v>188266.21</v>
      </c>
      <c r="Y148" s="184">
        <f t="shared" si="70"/>
        <v>4726791.82</v>
      </c>
      <c r="Z148" s="139">
        <v>3218378.65</v>
      </c>
      <c r="AA148" s="139">
        <v>722034.65</v>
      </c>
      <c r="AB148" s="139">
        <v>69064.56</v>
      </c>
      <c r="AC148" s="139">
        <v>717313.96</v>
      </c>
      <c r="AD148" s="139"/>
    </row>
    <row r="149" spans="1:30" x14ac:dyDescent="0.25">
      <c r="B149" s="140" t="s">
        <v>893</v>
      </c>
      <c r="C149" s="184">
        <f t="shared" si="67"/>
        <v>39364215.890000001</v>
      </c>
      <c r="D149" s="139"/>
      <c r="E149" s="139"/>
      <c r="F149" s="141"/>
      <c r="G149" s="141"/>
      <c r="H149" s="141"/>
      <c r="I149" s="141"/>
      <c r="J149" s="141"/>
      <c r="K149" s="141"/>
      <c r="L149" s="141"/>
      <c r="M149" s="141">
        <f t="shared" si="68"/>
        <v>14771495.710000001</v>
      </c>
      <c r="N149" s="139">
        <v>3094300.23</v>
      </c>
      <c r="O149" s="139">
        <v>3338328.91</v>
      </c>
      <c r="P149" s="139">
        <v>354860.34</v>
      </c>
      <c r="Q149" s="139">
        <v>1427806.33</v>
      </c>
      <c r="R149" s="139">
        <v>6556199.9000000004</v>
      </c>
      <c r="S149" s="184">
        <f t="shared" si="69"/>
        <v>19405432.629999999</v>
      </c>
      <c r="T149" s="139">
        <v>15188163.279999999</v>
      </c>
      <c r="U149" s="139">
        <v>3037441.76</v>
      </c>
      <c r="V149" s="139">
        <v>199384.58</v>
      </c>
      <c r="W149" s="139">
        <v>546725.80000000005</v>
      </c>
      <c r="X149" s="139">
        <v>433717.21</v>
      </c>
      <c r="Y149" s="184">
        <f t="shared" si="70"/>
        <v>5187287.5500000007</v>
      </c>
      <c r="Z149" s="139">
        <v>3525900.68</v>
      </c>
      <c r="AA149" s="139">
        <v>767288.34</v>
      </c>
      <c r="AB149" s="139">
        <v>99076.71</v>
      </c>
      <c r="AC149" s="139">
        <v>606119.78</v>
      </c>
      <c r="AD149" s="139">
        <v>188902.04</v>
      </c>
    </row>
    <row r="152" spans="1:30" x14ac:dyDescent="0.25">
      <c r="B152" s="140" t="s">
        <v>882</v>
      </c>
      <c r="C152" s="139">
        <f>M152+S152+Y152</f>
        <v>2107648.2699999996</v>
      </c>
      <c r="D152" s="139"/>
      <c r="E152" s="139"/>
      <c r="F152" s="141"/>
      <c r="G152" s="141"/>
      <c r="H152" s="141"/>
      <c r="I152" s="141"/>
      <c r="J152" s="141"/>
      <c r="K152" s="141"/>
      <c r="L152" s="141"/>
      <c r="M152" s="141">
        <f>N152+O152+P152+Q152+R152</f>
        <v>432265.87</v>
      </c>
      <c r="N152" s="139">
        <v>261394.8</v>
      </c>
      <c r="O152" s="139">
        <v>130801.2</v>
      </c>
      <c r="P152" s="139">
        <v>19270.87</v>
      </c>
      <c r="Q152" s="139">
        <v>20799</v>
      </c>
      <c r="R152" s="139"/>
      <c r="S152" s="139">
        <f>T152+U152+V152+W152+X152</f>
        <v>1405403.5599999998</v>
      </c>
      <c r="T152" s="139">
        <v>1306134.8799999999</v>
      </c>
      <c r="U152" s="139">
        <v>99129.68</v>
      </c>
      <c r="V152" s="139">
        <v>139</v>
      </c>
      <c r="W152" s="139"/>
      <c r="X152" s="139"/>
      <c r="Y152" s="139">
        <f>Z152+AA152+AB152+AC152+AD152</f>
        <v>269978.84000000003</v>
      </c>
      <c r="Z152" s="139">
        <v>266058.53999999998</v>
      </c>
      <c r="AA152" s="139">
        <v>3790.52</v>
      </c>
      <c r="AB152" s="139">
        <v>129.78</v>
      </c>
      <c r="AC152" s="139"/>
      <c r="AD152" s="139"/>
    </row>
    <row r="153" spans="1:30" x14ac:dyDescent="0.25">
      <c r="B153" s="140" t="s">
        <v>883</v>
      </c>
      <c r="C153" s="139">
        <f t="shared" ref="C153:C163" si="71">M153+S153+Y153</f>
        <v>4633798.76</v>
      </c>
      <c r="D153" s="139"/>
      <c r="E153" s="139"/>
      <c r="F153" s="141"/>
      <c r="G153" s="141"/>
      <c r="H153" s="141"/>
      <c r="I153" s="141"/>
      <c r="J153" s="141"/>
      <c r="K153" s="141"/>
      <c r="L153" s="141"/>
      <c r="M153" s="141">
        <f t="shared" ref="M153:M163" si="72">N153+O153+P153+Q153+R153</f>
        <v>1037467.3300000001</v>
      </c>
      <c r="N153" s="139">
        <v>524079.16</v>
      </c>
      <c r="O153" s="139">
        <v>372691.96</v>
      </c>
      <c r="P153" s="139">
        <v>51620.44</v>
      </c>
      <c r="Q153" s="139">
        <v>89075.77</v>
      </c>
      <c r="R153" s="139"/>
      <c r="S153" s="139">
        <f t="shared" ref="S153:S163" si="73">T153+U153+V153+W153+X153</f>
        <v>2913220.7199999997</v>
      </c>
      <c r="T153" s="139">
        <v>2616980.0499999998</v>
      </c>
      <c r="U153" s="139">
        <v>275959.89</v>
      </c>
      <c r="V153" s="139">
        <v>19280.78</v>
      </c>
      <c r="W153" s="139">
        <v>1000</v>
      </c>
      <c r="X153" s="139"/>
      <c r="Y153" s="139">
        <f t="shared" ref="Y153:Y163" si="74">Z153+AA153+AB153+AC153+AD153</f>
        <v>683110.71</v>
      </c>
      <c r="Z153" s="139">
        <v>530660.12</v>
      </c>
      <c r="AA153" s="139">
        <v>109150.13</v>
      </c>
      <c r="AB153" s="139">
        <v>15090.46</v>
      </c>
      <c r="AC153" s="139">
        <v>28210</v>
      </c>
      <c r="AD153" s="139"/>
    </row>
    <row r="154" spans="1:30" x14ac:dyDescent="0.25">
      <c r="B154" s="140" t="s">
        <v>884</v>
      </c>
      <c r="C154" s="139">
        <f t="shared" si="71"/>
        <v>9314485.0499999989</v>
      </c>
      <c r="D154" s="139"/>
      <c r="E154" s="139"/>
      <c r="F154" s="141"/>
      <c r="G154" s="141"/>
      <c r="H154" s="141"/>
      <c r="I154" s="141"/>
      <c r="J154" s="141"/>
      <c r="K154" s="141"/>
      <c r="L154" s="141"/>
      <c r="M154" s="141">
        <f t="shared" si="72"/>
        <v>2095282.79</v>
      </c>
      <c r="N154" s="139">
        <v>1067419.8700000001</v>
      </c>
      <c r="O154" s="139">
        <v>775102.26</v>
      </c>
      <c r="P154" s="139">
        <v>85196.89</v>
      </c>
      <c r="Q154" s="139">
        <v>167563.76999999999</v>
      </c>
      <c r="R154" s="139"/>
      <c r="S154" s="139">
        <f t="shared" si="73"/>
        <v>5801252.0999999996</v>
      </c>
      <c r="T154" s="139">
        <v>5276622.6500000004</v>
      </c>
      <c r="U154" s="139">
        <v>484304.6</v>
      </c>
      <c r="V154" s="139">
        <v>39324.85</v>
      </c>
      <c r="W154" s="139">
        <v>1000</v>
      </c>
      <c r="X154" s="139"/>
      <c r="Y154" s="139">
        <f t="shared" si="74"/>
        <v>1417950.16</v>
      </c>
      <c r="Z154" s="139">
        <v>1178060.24</v>
      </c>
      <c r="AA154" s="139">
        <v>135356.78</v>
      </c>
      <c r="AB154" s="139">
        <v>23643.14</v>
      </c>
      <c r="AC154" s="139">
        <v>80890</v>
      </c>
      <c r="AD154" s="139"/>
    </row>
    <row r="155" spans="1:30" x14ac:dyDescent="0.25">
      <c r="B155" s="140" t="s">
        <v>885</v>
      </c>
      <c r="C155" s="139">
        <f t="shared" si="71"/>
        <v>15396613.289999999</v>
      </c>
      <c r="D155" s="139"/>
      <c r="E155" s="139"/>
      <c r="F155" s="141"/>
      <c r="G155" s="141"/>
      <c r="H155" s="141"/>
      <c r="I155" s="141"/>
      <c r="J155" s="141"/>
      <c r="K155" s="141"/>
      <c r="L155" s="141"/>
      <c r="M155" s="141">
        <f t="shared" si="72"/>
        <v>5401980.9100000001</v>
      </c>
      <c r="N155" s="139">
        <v>1349103.01</v>
      </c>
      <c r="O155" s="139">
        <v>1627526.93</v>
      </c>
      <c r="P155" s="139">
        <v>116844.16</v>
      </c>
      <c r="Q155" s="139">
        <v>302616.49</v>
      </c>
      <c r="R155" s="139">
        <v>2005890.32</v>
      </c>
      <c r="S155" s="139">
        <f t="shared" si="73"/>
        <v>7895956</v>
      </c>
      <c r="T155" s="139">
        <v>6613227.8499999996</v>
      </c>
      <c r="U155" s="139">
        <v>1228774.4099999999</v>
      </c>
      <c r="V155" s="139">
        <v>52953.74</v>
      </c>
      <c r="W155" s="139">
        <v>1000</v>
      </c>
      <c r="X155" s="139"/>
      <c r="Y155" s="139">
        <f t="shared" si="74"/>
        <v>2098676.38</v>
      </c>
      <c r="Z155" s="139">
        <v>1477520.87</v>
      </c>
      <c r="AA155" s="139">
        <v>485083.77</v>
      </c>
      <c r="AB155" s="139">
        <v>27711.74</v>
      </c>
      <c r="AC155" s="139">
        <v>108360</v>
      </c>
      <c r="AD155" s="139"/>
    </row>
    <row r="156" spans="1:30" x14ac:dyDescent="0.25">
      <c r="B156" s="140" t="s">
        <v>886</v>
      </c>
      <c r="C156" s="139">
        <f t="shared" si="71"/>
        <v>18261953.089999996</v>
      </c>
      <c r="D156" s="139"/>
      <c r="E156" s="139"/>
      <c r="F156" s="141"/>
      <c r="G156" s="141"/>
      <c r="H156" s="141"/>
      <c r="I156" s="141"/>
      <c r="J156" s="141"/>
      <c r="K156" s="141"/>
      <c r="L156" s="141"/>
      <c r="M156" s="141">
        <f t="shared" si="72"/>
        <v>6291868.6000000006</v>
      </c>
      <c r="N156" s="139">
        <v>1633972.16</v>
      </c>
      <c r="O156" s="139">
        <v>2077590.49</v>
      </c>
      <c r="P156" s="139">
        <v>150904.26</v>
      </c>
      <c r="Q156" s="139">
        <v>395703.69</v>
      </c>
      <c r="R156" s="139">
        <v>2033698</v>
      </c>
      <c r="S156" s="139">
        <f t="shared" si="73"/>
        <v>9488213.9099999983</v>
      </c>
      <c r="T156" s="139">
        <v>7964485.0999999996</v>
      </c>
      <c r="U156" s="139">
        <v>1462535.62</v>
      </c>
      <c r="V156" s="139">
        <v>60193.19</v>
      </c>
      <c r="W156" s="139">
        <v>1000</v>
      </c>
      <c r="X156" s="139"/>
      <c r="Y156" s="139">
        <f t="shared" si="74"/>
        <v>2481870.5799999996</v>
      </c>
      <c r="Z156" s="139">
        <v>1779335.66</v>
      </c>
      <c r="AA156" s="139">
        <v>539027.77</v>
      </c>
      <c r="AB156" s="139">
        <v>32377.15</v>
      </c>
      <c r="AC156" s="139">
        <v>131130</v>
      </c>
      <c r="AD156" s="139"/>
    </row>
    <row r="157" spans="1:30" x14ac:dyDescent="0.25">
      <c r="A157" s="66">
        <v>2026</v>
      </c>
      <c r="B157" s="140" t="s">
        <v>887</v>
      </c>
      <c r="C157" s="139">
        <f t="shared" si="71"/>
        <v>0</v>
      </c>
      <c r="D157" s="139"/>
      <c r="E157" s="139"/>
      <c r="F157" s="141"/>
      <c r="G157" s="141"/>
      <c r="H157" s="141"/>
      <c r="I157" s="141"/>
      <c r="J157" s="141"/>
      <c r="K157" s="141"/>
      <c r="L157" s="141"/>
      <c r="M157" s="141">
        <f t="shared" si="72"/>
        <v>0</v>
      </c>
      <c r="N157" s="139"/>
      <c r="O157" s="139"/>
      <c r="P157" s="139"/>
      <c r="Q157" s="139"/>
      <c r="R157" s="139"/>
      <c r="S157" s="139">
        <f t="shared" si="73"/>
        <v>0</v>
      </c>
      <c r="T157" s="139"/>
      <c r="U157" s="139"/>
      <c r="V157" s="139"/>
      <c r="W157" s="139"/>
      <c r="X157" s="139"/>
      <c r="Y157" s="139">
        <f t="shared" si="74"/>
        <v>0</v>
      </c>
      <c r="Z157" s="139"/>
      <c r="AA157" s="139"/>
      <c r="AB157" s="139"/>
      <c r="AC157" s="139"/>
      <c r="AD157" s="139"/>
    </row>
    <row r="158" spans="1:30" x14ac:dyDescent="0.25">
      <c r="B158" s="140" t="s">
        <v>888</v>
      </c>
      <c r="C158" s="139">
        <f t="shared" si="71"/>
        <v>0</v>
      </c>
      <c r="D158" s="139"/>
      <c r="E158" s="139"/>
      <c r="F158" s="141"/>
      <c r="G158" s="141"/>
      <c r="H158" s="141"/>
      <c r="I158" s="141"/>
      <c r="J158" s="141"/>
      <c r="K158" s="141"/>
      <c r="L158" s="141"/>
      <c r="M158" s="141">
        <f t="shared" si="72"/>
        <v>0</v>
      </c>
      <c r="N158" s="139"/>
      <c r="O158" s="139"/>
      <c r="P158" s="139"/>
      <c r="Q158" s="139"/>
      <c r="R158" s="139"/>
      <c r="S158" s="139">
        <f t="shared" si="73"/>
        <v>0</v>
      </c>
      <c r="T158" s="139"/>
      <c r="U158" s="139"/>
      <c r="V158" s="139"/>
      <c r="W158" s="139"/>
      <c r="X158" s="139"/>
      <c r="Y158" s="139">
        <f t="shared" si="74"/>
        <v>0</v>
      </c>
      <c r="Z158" s="139"/>
      <c r="AA158" s="139"/>
      <c r="AB158" s="139"/>
      <c r="AC158" s="139"/>
      <c r="AD158" s="139"/>
    </row>
    <row r="159" spans="1:30" x14ac:dyDescent="0.25">
      <c r="B159" s="140" t="s">
        <v>889</v>
      </c>
      <c r="C159" s="139">
        <f t="shared" si="71"/>
        <v>0</v>
      </c>
      <c r="D159" s="139"/>
      <c r="E159" s="139"/>
      <c r="F159" s="141"/>
      <c r="G159" s="141"/>
      <c r="H159" s="141"/>
      <c r="I159" s="141"/>
      <c r="J159" s="141"/>
      <c r="K159" s="141"/>
      <c r="L159" s="141"/>
      <c r="M159" s="141">
        <f t="shared" si="72"/>
        <v>0</v>
      </c>
      <c r="N159" s="139"/>
      <c r="O159" s="139"/>
      <c r="P159" s="139"/>
      <c r="Q159" s="139"/>
      <c r="R159" s="139"/>
      <c r="S159" s="139">
        <f t="shared" si="73"/>
        <v>0</v>
      </c>
      <c r="T159" s="139"/>
      <c r="U159" s="139"/>
      <c r="V159" s="139"/>
      <c r="W159" s="139"/>
      <c r="X159" s="139"/>
      <c r="Y159" s="139">
        <f t="shared" si="74"/>
        <v>0</v>
      </c>
      <c r="Z159" s="139"/>
      <c r="AA159" s="139"/>
      <c r="AB159" s="139"/>
      <c r="AC159" s="139"/>
      <c r="AD159" s="139"/>
    </row>
    <row r="160" spans="1:30" x14ac:dyDescent="0.25">
      <c r="B160" s="140" t="s">
        <v>890</v>
      </c>
      <c r="C160" s="139">
        <f t="shared" si="71"/>
        <v>0</v>
      </c>
      <c r="D160" s="139"/>
      <c r="E160" s="139"/>
      <c r="F160" s="141"/>
      <c r="G160" s="141"/>
      <c r="H160" s="141"/>
      <c r="I160" s="141"/>
      <c r="J160" s="141"/>
      <c r="K160" s="141"/>
      <c r="L160" s="141"/>
      <c r="M160" s="141">
        <f t="shared" si="72"/>
        <v>0</v>
      </c>
      <c r="N160" s="139"/>
      <c r="O160" s="139"/>
      <c r="P160" s="139"/>
      <c r="Q160" s="139"/>
      <c r="R160" s="139"/>
      <c r="S160" s="139">
        <f t="shared" si="73"/>
        <v>0</v>
      </c>
      <c r="T160" s="139"/>
      <c r="U160" s="139"/>
      <c r="V160" s="139"/>
      <c r="W160" s="139"/>
      <c r="X160" s="139"/>
      <c r="Y160" s="139">
        <f t="shared" si="74"/>
        <v>0</v>
      </c>
      <c r="Z160" s="139"/>
      <c r="AA160" s="139"/>
      <c r="AB160" s="139"/>
      <c r="AC160" s="139"/>
      <c r="AD160" s="139"/>
    </row>
    <row r="161" spans="2:30" x14ac:dyDescent="0.25">
      <c r="B161" s="140" t="s">
        <v>891</v>
      </c>
      <c r="C161" s="139">
        <f t="shared" si="71"/>
        <v>0</v>
      </c>
      <c r="D161" s="139"/>
      <c r="E161" s="139"/>
      <c r="F161" s="141"/>
      <c r="G161" s="141"/>
      <c r="H161" s="141"/>
      <c r="I161" s="141"/>
      <c r="J161" s="141"/>
      <c r="K161" s="141"/>
      <c r="L161" s="141"/>
      <c r="M161" s="141">
        <f t="shared" si="72"/>
        <v>0</v>
      </c>
      <c r="N161" s="139"/>
      <c r="O161" s="139"/>
      <c r="P161" s="139"/>
      <c r="Q161" s="139"/>
      <c r="R161" s="139"/>
      <c r="S161" s="139">
        <f t="shared" si="73"/>
        <v>0</v>
      </c>
      <c r="T161" s="139"/>
      <c r="U161" s="139"/>
      <c r="V161" s="139"/>
      <c r="W161" s="139"/>
      <c r="X161" s="139"/>
      <c r="Y161" s="139">
        <f t="shared" si="74"/>
        <v>0</v>
      </c>
      <c r="Z161" s="139"/>
      <c r="AA161" s="139"/>
      <c r="AB161" s="139"/>
      <c r="AC161" s="139"/>
      <c r="AD161" s="139"/>
    </row>
    <row r="162" spans="2:30" x14ac:dyDescent="0.25">
      <c r="B162" s="140" t="s">
        <v>892</v>
      </c>
      <c r="C162" s="139">
        <f t="shared" si="71"/>
        <v>0</v>
      </c>
      <c r="D162" s="139"/>
      <c r="E162" s="139"/>
      <c r="F162" s="141"/>
      <c r="G162" s="141"/>
      <c r="H162" s="141"/>
      <c r="I162" s="141"/>
      <c r="J162" s="141"/>
      <c r="K162" s="141"/>
      <c r="L162" s="141"/>
      <c r="M162" s="141">
        <f t="shared" si="72"/>
        <v>0</v>
      </c>
      <c r="N162" s="139"/>
      <c r="O162" s="139"/>
      <c r="P162" s="139"/>
      <c r="Q162" s="139"/>
      <c r="R162" s="139"/>
      <c r="S162" s="139">
        <f t="shared" si="73"/>
        <v>0</v>
      </c>
      <c r="T162" s="139"/>
      <c r="U162" s="139"/>
      <c r="V162" s="139"/>
      <c r="W162" s="139"/>
      <c r="X162" s="139"/>
      <c r="Y162" s="139">
        <f t="shared" si="74"/>
        <v>0</v>
      </c>
      <c r="Z162" s="139"/>
      <c r="AA162" s="139"/>
      <c r="AB162" s="139"/>
      <c r="AC162" s="139"/>
      <c r="AD162" s="139"/>
    </row>
    <row r="163" spans="2:30" x14ac:dyDescent="0.25">
      <c r="B163" s="140" t="s">
        <v>893</v>
      </c>
      <c r="C163" s="139">
        <f t="shared" si="71"/>
        <v>0</v>
      </c>
      <c r="D163" s="139"/>
      <c r="E163" s="139"/>
      <c r="F163" s="141"/>
      <c r="G163" s="141"/>
      <c r="H163" s="141"/>
      <c r="I163" s="141"/>
      <c r="J163" s="141"/>
      <c r="K163" s="141"/>
      <c r="L163" s="141"/>
      <c r="M163" s="141">
        <f t="shared" si="72"/>
        <v>0</v>
      </c>
      <c r="N163" s="139"/>
      <c r="O163" s="139"/>
      <c r="P163" s="139"/>
      <c r="Q163" s="139"/>
      <c r="R163" s="139"/>
      <c r="S163" s="139">
        <f t="shared" si="73"/>
        <v>0</v>
      </c>
      <c r="T163" s="139"/>
      <c r="U163" s="139"/>
      <c r="V163" s="139"/>
      <c r="W163" s="139"/>
      <c r="X163" s="139"/>
      <c r="Y163" s="139">
        <f t="shared" si="74"/>
        <v>0</v>
      </c>
      <c r="Z163" s="139"/>
      <c r="AA163" s="139"/>
      <c r="AB163" s="139"/>
      <c r="AC163" s="139"/>
      <c r="AD163" s="139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4"/>
  <sheetViews>
    <sheetView view="pageBreakPreview" zoomScale="70" zoomScaleNormal="80" zoomScaleSheetLayoutView="70" workbookViewId="0">
      <pane xSplit="2" ySplit="3" topLeftCell="C129" activePane="bottomRight" state="frozen"/>
      <selection pane="topRight" activeCell="C1" sqref="C1"/>
      <selection pane="bottomLeft" activeCell="A9" sqref="A9"/>
      <selection pane="bottomRight" activeCell="P156" sqref="P156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202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211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212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213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213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213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213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213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213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213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213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213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213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213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213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210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210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210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210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210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210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210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210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210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210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210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210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210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210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210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210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210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210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210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210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210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210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210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210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210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210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210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210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210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210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210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210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210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210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210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210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210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210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214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376351.01</v>
      </c>
      <c r="D106" s="142"/>
      <c r="E106" s="142"/>
      <c r="F106" s="142"/>
      <c r="G106" s="143"/>
      <c r="H106" s="143"/>
      <c r="I106" s="143">
        <v>175331.98</v>
      </c>
      <c r="J106" s="143">
        <v>65901.600000000006</v>
      </c>
      <c r="K106" s="143">
        <v>30180.959999999999</v>
      </c>
      <c r="L106" s="142">
        <v>12512</v>
      </c>
      <c r="M106" s="142">
        <v>21605</v>
      </c>
      <c r="N106" s="142">
        <v>15165</v>
      </c>
      <c r="O106" s="142">
        <v>21428.5</v>
      </c>
      <c r="P106" s="142">
        <v>34225.97</v>
      </c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4245457.13</v>
      </c>
      <c r="D107" s="173"/>
      <c r="E107" s="173"/>
      <c r="F107" s="173"/>
      <c r="G107" s="174"/>
      <c r="H107" s="174"/>
      <c r="I107" s="176">
        <f>I106+I105+I104+I103+I102+I101+I100+I99+I98+I97+I96+I95</f>
        <v>2484944.5500000003</v>
      </c>
      <c r="J107" s="176">
        <f t="shared" ref="J107:P107" si="22">J106+J105+J104+J103+J102+J101+J100+J99+J98+J97+J96+J95</f>
        <v>543218.10000000009</v>
      </c>
      <c r="K107" s="176">
        <f t="shared" si="22"/>
        <v>148349.13</v>
      </c>
      <c r="L107" s="176">
        <f t="shared" si="22"/>
        <v>166420.4</v>
      </c>
      <c r="M107" s="176">
        <f t="shared" si="22"/>
        <v>233216</v>
      </c>
      <c r="N107" s="176">
        <f t="shared" si="22"/>
        <v>101826.09999999999</v>
      </c>
      <c r="O107" s="176">
        <f t="shared" si="22"/>
        <v>220158.9</v>
      </c>
      <c r="P107" s="176">
        <f t="shared" si="22"/>
        <v>347323.94999999995</v>
      </c>
    </row>
    <row r="108" spans="1:16" s="3" customFormat="1" ht="15.95" customHeight="1" x14ac:dyDescent="0.25">
      <c r="A108" s="180"/>
      <c r="B108" s="181" t="s">
        <v>894</v>
      </c>
      <c r="C108" s="182">
        <f>I108+J108+K108+L108+M108+N108+O108+P108</f>
        <v>451110.2</v>
      </c>
      <c r="D108" s="182"/>
      <c r="E108" s="182"/>
      <c r="F108" s="182"/>
      <c r="G108" s="183"/>
      <c r="H108" s="183"/>
      <c r="I108" s="183">
        <v>162988.91</v>
      </c>
      <c r="J108" s="183">
        <v>189019.37</v>
      </c>
      <c r="K108" s="183">
        <v>5450.04</v>
      </c>
      <c r="L108" s="182">
        <v>14032</v>
      </c>
      <c r="M108" s="182">
        <v>16780</v>
      </c>
      <c r="N108" s="182">
        <v>13305.3</v>
      </c>
      <c r="O108" s="182">
        <v>21873.5</v>
      </c>
      <c r="P108" s="182">
        <v>27661.08</v>
      </c>
    </row>
    <row r="109" spans="1:16" s="3" customFormat="1" ht="15.95" customHeight="1" x14ac:dyDescent="0.25">
      <c r="A109" s="180"/>
      <c r="B109" s="181" t="s">
        <v>895</v>
      </c>
      <c r="C109" s="182">
        <f t="shared" ref="C109:C120" si="23">I109+J109+K109+L109+M109+N109+O109+P109</f>
        <v>547244.53</v>
      </c>
      <c r="D109" s="182"/>
      <c r="E109" s="182"/>
      <c r="F109" s="182"/>
      <c r="G109" s="183"/>
      <c r="H109" s="183"/>
      <c r="I109" s="183">
        <v>141146.51999999999</v>
      </c>
      <c r="J109" s="183">
        <v>10330.18</v>
      </c>
      <c r="K109" s="183">
        <v>5517.83</v>
      </c>
      <c r="L109" s="182">
        <v>11804</v>
      </c>
      <c r="M109" s="182">
        <v>16075</v>
      </c>
      <c r="N109" s="182">
        <v>12130.8</v>
      </c>
      <c r="O109" s="182">
        <v>20154.5</v>
      </c>
      <c r="P109" s="182">
        <v>330085.7</v>
      </c>
    </row>
    <row r="110" spans="1:16" s="3" customFormat="1" ht="15.95" customHeight="1" x14ac:dyDescent="0.25">
      <c r="A110" s="180"/>
      <c r="B110" s="181" t="s">
        <v>896</v>
      </c>
      <c r="C110" s="182">
        <f t="shared" si="23"/>
        <v>368763.44</v>
      </c>
      <c r="D110" s="182"/>
      <c r="E110" s="182"/>
      <c r="F110" s="182"/>
      <c r="G110" s="183"/>
      <c r="H110" s="183"/>
      <c r="I110" s="183">
        <v>222272.67</v>
      </c>
      <c r="J110" s="183">
        <v>38383.040000000001</v>
      </c>
      <c r="K110" s="183">
        <f>3056+2536.51</f>
        <v>5592.51</v>
      </c>
      <c r="L110" s="182">
        <v>11671</v>
      </c>
      <c r="M110" s="182">
        <v>20250</v>
      </c>
      <c r="N110" s="182">
        <v>15285.8</v>
      </c>
      <c r="O110" s="182">
        <v>19837.25</v>
      </c>
      <c r="P110" s="182">
        <v>35471.17</v>
      </c>
    </row>
    <row r="111" spans="1:16" s="3" customFormat="1" ht="15.95" customHeight="1" x14ac:dyDescent="0.25">
      <c r="A111" s="180"/>
      <c r="B111" s="181" t="s">
        <v>897</v>
      </c>
      <c r="C111" s="182">
        <f t="shared" si="23"/>
        <v>856288.08000000007</v>
      </c>
      <c r="D111" s="182"/>
      <c r="E111" s="182"/>
      <c r="F111" s="182"/>
      <c r="G111" s="183"/>
      <c r="H111" s="183"/>
      <c r="I111" s="183">
        <v>533075.29</v>
      </c>
      <c r="J111" s="183">
        <v>232686.26</v>
      </c>
      <c r="K111" s="183">
        <v>6633.27</v>
      </c>
      <c r="L111" s="182">
        <v>8834</v>
      </c>
      <c r="M111" s="182">
        <v>14410</v>
      </c>
      <c r="N111" s="182">
        <v>10354.799999999999</v>
      </c>
      <c r="O111" s="182">
        <v>17798.5</v>
      </c>
      <c r="P111" s="182">
        <v>32495.96</v>
      </c>
    </row>
    <row r="112" spans="1:16" s="3" customFormat="1" ht="15.95" customHeight="1" x14ac:dyDescent="0.25">
      <c r="A112" s="180"/>
      <c r="B112" s="181" t="s">
        <v>898</v>
      </c>
      <c r="C112" s="182">
        <f t="shared" si="23"/>
        <v>846432.79</v>
      </c>
      <c r="D112" s="182"/>
      <c r="E112" s="182"/>
      <c r="F112" s="182"/>
      <c r="G112" s="183"/>
      <c r="H112" s="183"/>
      <c r="I112" s="183">
        <v>622763.47</v>
      </c>
      <c r="J112" s="183">
        <v>71880.240000000005</v>
      </c>
      <c r="K112" s="183">
        <v>31808.25</v>
      </c>
      <c r="L112" s="182">
        <v>11317</v>
      </c>
      <c r="M112" s="182">
        <v>21220</v>
      </c>
      <c r="N112" s="182">
        <v>12635.5</v>
      </c>
      <c r="O112" s="182">
        <v>33018.9</v>
      </c>
      <c r="P112" s="182">
        <v>41789.43</v>
      </c>
    </row>
    <row r="113" spans="1:16" s="3" customFormat="1" ht="15.95" customHeight="1" x14ac:dyDescent="0.25">
      <c r="A113" s="180">
        <v>2023</v>
      </c>
      <c r="B113" s="181" t="s">
        <v>899</v>
      </c>
      <c r="C113" s="182">
        <f t="shared" si="23"/>
        <v>521286.44999999995</v>
      </c>
      <c r="D113" s="182"/>
      <c r="E113" s="182"/>
      <c r="F113" s="182"/>
      <c r="G113" s="183"/>
      <c r="H113" s="183"/>
      <c r="I113" s="183">
        <v>167569.63</v>
      </c>
      <c r="J113" s="183">
        <v>251613.33</v>
      </c>
      <c r="K113" s="183">
        <v>12366.89</v>
      </c>
      <c r="L113" s="182">
        <v>9328</v>
      </c>
      <c r="M113" s="182">
        <v>24505</v>
      </c>
      <c r="N113" s="182">
        <v>10079.700000000001</v>
      </c>
      <c r="O113" s="182">
        <v>18516.599999999999</v>
      </c>
      <c r="P113" s="182">
        <v>27307.3</v>
      </c>
    </row>
    <row r="114" spans="1:16" s="3" customFormat="1" ht="15.95" customHeight="1" x14ac:dyDescent="0.25">
      <c r="A114" s="180"/>
      <c r="B114" s="181" t="s">
        <v>900</v>
      </c>
      <c r="C114" s="182">
        <f t="shared" si="23"/>
        <v>559124.09000000008</v>
      </c>
      <c r="D114" s="182"/>
      <c r="E114" s="182"/>
      <c r="F114" s="182"/>
      <c r="G114" s="183"/>
      <c r="H114" s="183"/>
      <c r="I114" s="183">
        <v>238142.2</v>
      </c>
      <c r="J114" s="183">
        <v>213869.21</v>
      </c>
      <c r="K114" s="183">
        <f>9427.9+7738.22</f>
        <v>17166.12</v>
      </c>
      <c r="L114" s="182">
        <v>12023</v>
      </c>
      <c r="M114" s="182">
        <v>27050</v>
      </c>
      <c r="N114" s="182">
        <v>12066.2</v>
      </c>
      <c r="O114" s="182">
        <v>8767.6</v>
      </c>
      <c r="P114" s="182">
        <v>30039.759999999998</v>
      </c>
    </row>
    <row r="115" spans="1:16" s="3" customFormat="1" ht="15.95" customHeight="1" x14ac:dyDescent="0.25">
      <c r="A115" s="180"/>
      <c r="B115" s="181" t="s">
        <v>901</v>
      </c>
      <c r="C115" s="182">
        <f t="shared" si="23"/>
        <v>552027.25</v>
      </c>
      <c r="D115" s="182"/>
      <c r="E115" s="182"/>
      <c r="F115" s="182"/>
      <c r="G115" s="183"/>
      <c r="H115" s="183"/>
      <c r="I115" s="183">
        <v>328375.90999999997</v>
      </c>
      <c r="J115" s="183">
        <v>97351.56</v>
      </c>
      <c r="K115" s="183">
        <f>13464.75+10421.53</f>
        <v>23886.28</v>
      </c>
      <c r="L115" s="182">
        <v>14776</v>
      </c>
      <c r="M115" s="182">
        <v>24541</v>
      </c>
      <c r="N115" s="182">
        <v>17383.2</v>
      </c>
      <c r="O115" s="182">
        <v>548.1</v>
      </c>
      <c r="P115" s="182">
        <v>45165.2</v>
      </c>
    </row>
    <row r="116" spans="1:16" s="3" customFormat="1" ht="15.95" customHeight="1" x14ac:dyDescent="0.25">
      <c r="A116" s="180"/>
      <c r="B116" s="181" t="s">
        <v>902</v>
      </c>
      <c r="C116" s="182">
        <f t="shared" si="23"/>
        <v>675485.35000000009</v>
      </c>
      <c r="D116" s="182"/>
      <c r="E116" s="182"/>
      <c r="F116" s="182"/>
      <c r="G116" s="183"/>
      <c r="H116" s="183"/>
      <c r="I116" s="183">
        <v>270812.11</v>
      </c>
      <c r="J116" s="183">
        <v>298180</v>
      </c>
      <c r="K116" s="183">
        <v>16739.68</v>
      </c>
      <c r="L116" s="182">
        <v>10652</v>
      </c>
      <c r="M116" s="182">
        <v>21035</v>
      </c>
      <c r="N116" s="182">
        <v>15153.3</v>
      </c>
      <c r="O116" s="182">
        <v>15441.9</v>
      </c>
      <c r="P116" s="182">
        <v>27471.360000000001</v>
      </c>
    </row>
    <row r="117" spans="1:16" s="3" customFormat="1" ht="15.95" customHeight="1" x14ac:dyDescent="0.25">
      <c r="A117" s="180"/>
      <c r="B117" s="181" t="s">
        <v>903</v>
      </c>
      <c r="C117" s="182">
        <f t="shared" si="23"/>
        <v>486961.88</v>
      </c>
      <c r="D117" s="182"/>
      <c r="E117" s="182"/>
      <c r="F117" s="182"/>
      <c r="G117" s="183"/>
      <c r="H117" s="183"/>
      <c r="I117" s="183">
        <v>174165.1</v>
      </c>
      <c r="J117" s="183">
        <v>185178.56</v>
      </c>
      <c r="K117" s="183">
        <f>5242.47+6801.75</f>
        <v>12044.220000000001</v>
      </c>
      <c r="L117" s="182">
        <v>11119</v>
      </c>
      <c r="M117" s="182">
        <v>21890</v>
      </c>
      <c r="N117" s="182">
        <v>12364.3</v>
      </c>
      <c r="O117" s="182">
        <v>24171.8</v>
      </c>
      <c r="P117" s="182">
        <v>46028.9</v>
      </c>
    </row>
    <row r="118" spans="1:16" s="3" customFormat="1" ht="15.95" customHeight="1" x14ac:dyDescent="0.25">
      <c r="A118" s="180"/>
      <c r="B118" s="181" t="s">
        <v>904</v>
      </c>
      <c r="C118" s="182">
        <f t="shared" si="23"/>
        <v>301898.09000000003</v>
      </c>
      <c r="D118" s="182"/>
      <c r="E118" s="182"/>
      <c r="F118" s="182"/>
      <c r="G118" s="183"/>
      <c r="H118" s="183"/>
      <c r="I118" s="183">
        <v>83929.78</v>
      </c>
      <c r="J118" s="183">
        <v>93292.71</v>
      </c>
      <c r="K118" s="183">
        <v>14586</v>
      </c>
      <c r="L118" s="182">
        <v>8375</v>
      </c>
      <c r="M118" s="182">
        <v>19655</v>
      </c>
      <c r="N118" s="182">
        <v>13934.5</v>
      </c>
      <c r="O118" s="182">
        <v>32072.400000000001</v>
      </c>
      <c r="P118" s="182">
        <v>36052.699999999997</v>
      </c>
    </row>
    <row r="119" spans="1:16" s="3" customFormat="1" ht="15.95" customHeight="1" x14ac:dyDescent="0.25">
      <c r="A119" s="180"/>
      <c r="B119" s="181" t="s">
        <v>905</v>
      </c>
      <c r="C119" s="182">
        <f t="shared" si="23"/>
        <v>492599.98999999993</v>
      </c>
      <c r="D119" s="182"/>
      <c r="E119" s="182"/>
      <c r="F119" s="182"/>
      <c r="G119" s="183"/>
      <c r="H119" s="183"/>
      <c r="I119" s="183">
        <v>143253.54999999999</v>
      </c>
      <c r="J119" s="183">
        <v>121755.25</v>
      </c>
      <c r="K119" s="183">
        <f>7786.04+4184.25</f>
        <v>11970.29</v>
      </c>
      <c r="L119" s="182">
        <v>9191</v>
      </c>
      <c r="M119" s="182">
        <v>20760</v>
      </c>
      <c r="N119" s="182">
        <v>16299.1</v>
      </c>
      <c r="O119" s="182">
        <v>22774.799999999999</v>
      </c>
      <c r="P119" s="182">
        <v>146596</v>
      </c>
    </row>
    <row r="120" spans="1:16" s="3" customFormat="1" ht="15.95" customHeight="1" x14ac:dyDescent="0.25">
      <c r="A120" s="188"/>
      <c r="B120" s="189" t="s">
        <v>757</v>
      </c>
      <c r="C120" s="190">
        <f t="shared" si="23"/>
        <v>6659222.1399999987</v>
      </c>
      <c r="D120" s="190"/>
      <c r="E120" s="190"/>
      <c r="F120" s="190"/>
      <c r="G120" s="191"/>
      <c r="H120" s="191"/>
      <c r="I120" s="191">
        <f t="shared" ref="I120:P120" si="24">SUM(I108:I119)</f>
        <v>3088495.1399999997</v>
      </c>
      <c r="J120" s="191">
        <f t="shared" si="24"/>
        <v>1803539.71</v>
      </c>
      <c r="K120" s="191">
        <f t="shared" si="24"/>
        <v>163761.38</v>
      </c>
      <c r="L120" s="190">
        <f t="shared" si="24"/>
        <v>133122</v>
      </c>
      <c r="M120" s="190">
        <f t="shared" si="24"/>
        <v>248171</v>
      </c>
      <c r="N120" s="190">
        <f t="shared" si="24"/>
        <v>160992.5</v>
      </c>
      <c r="O120" s="190">
        <f t="shared" si="24"/>
        <v>234975.84999999998</v>
      </c>
      <c r="P120" s="190">
        <f t="shared" si="24"/>
        <v>826164.55999999994</v>
      </c>
    </row>
    <row r="121" spans="1:16" s="3" customFormat="1" x14ac:dyDescent="0.25">
      <c r="A121" s="180"/>
      <c r="B121" s="180" t="s">
        <v>894</v>
      </c>
      <c r="C121" s="186">
        <f>I121+J121+K121+L121+M121+N121+O121+P121</f>
        <v>332422.15000000002</v>
      </c>
      <c r="D121" s="186"/>
      <c r="E121" s="186"/>
      <c r="F121" s="186"/>
      <c r="G121" s="187"/>
      <c r="H121" s="187"/>
      <c r="I121" s="187">
        <v>133173.87</v>
      </c>
      <c r="J121" s="187">
        <v>91055.44</v>
      </c>
      <c r="K121" s="187">
        <f>4848.37+1395</f>
        <v>6243.37</v>
      </c>
      <c r="L121" s="186">
        <v>12217</v>
      </c>
      <c r="M121" s="186">
        <v>16840</v>
      </c>
      <c r="N121" s="186">
        <v>14259.9</v>
      </c>
      <c r="O121" s="186">
        <v>19564.2</v>
      </c>
      <c r="P121" s="186">
        <v>39068.370000000003</v>
      </c>
    </row>
    <row r="122" spans="1:16" s="3" customFormat="1" x14ac:dyDescent="0.25">
      <c r="A122" s="180"/>
      <c r="B122" s="180" t="s">
        <v>895</v>
      </c>
      <c r="C122" s="186">
        <f t="shared" ref="C122:C132" si="25">I122+J122+K122+L122+M122+N122+O122+P122</f>
        <v>310811.26</v>
      </c>
      <c r="D122" s="186"/>
      <c r="E122" s="186"/>
      <c r="F122" s="186"/>
      <c r="G122" s="187"/>
      <c r="H122" s="187"/>
      <c r="I122" s="187">
        <v>80207.25</v>
      </c>
      <c r="J122" s="187">
        <v>132235.95000000001</v>
      </c>
      <c r="K122" s="187">
        <f>8102.86+3262</f>
        <v>11364.86</v>
      </c>
      <c r="L122" s="186">
        <v>8721</v>
      </c>
      <c r="M122" s="186">
        <v>17015</v>
      </c>
      <c r="N122" s="186">
        <v>11861.1</v>
      </c>
      <c r="O122" s="186">
        <v>20646.400000000001</v>
      </c>
      <c r="P122" s="186">
        <f>28419.7+340</f>
        <v>28759.7</v>
      </c>
    </row>
    <row r="123" spans="1:16" s="3" customFormat="1" x14ac:dyDescent="0.25">
      <c r="A123" s="180"/>
      <c r="B123" s="180" t="s">
        <v>896</v>
      </c>
      <c r="C123" s="186">
        <f t="shared" si="25"/>
        <v>323752.51</v>
      </c>
      <c r="D123" s="186"/>
      <c r="E123" s="186"/>
      <c r="F123" s="186"/>
      <c r="G123" s="187"/>
      <c r="H123" s="187"/>
      <c r="I123" s="187">
        <v>125742.6</v>
      </c>
      <c r="J123" s="187">
        <v>77036.259999999995</v>
      </c>
      <c r="K123" s="187">
        <f>17090.99+8102.8</f>
        <v>25193.79</v>
      </c>
      <c r="L123" s="186">
        <v>9685</v>
      </c>
      <c r="M123" s="186">
        <v>18335</v>
      </c>
      <c r="N123" s="186">
        <v>11904.3</v>
      </c>
      <c r="O123" s="186">
        <v>19836.400000000001</v>
      </c>
      <c r="P123" s="186">
        <v>36019.160000000003</v>
      </c>
    </row>
    <row r="124" spans="1:16" s="3" customFormat="1" x14ac:dyDescent="0.25">
      <c r="A124" s="180"/>
      <c r="B124" s="180" t="s">
        <v>897</v>
      </c>
      <c r="C124" s="186">
        <f t="shared" si="25"/>
        <v>469989.41000000003</v>
      </c>
      <c r="D124" s="186"/>
      <c r="E124" s="186"/>
      <c r="F124" s="186"/>
      <c r="G124" s="187"/>
      <c r="H124" s="187"/>
      <c r="I124" s="187">
        <v>282651.78000000003</v>
      </c>
      <c r="J124" s="187">
        <v>69794.47</v>
      </c>
      <c r="K124" s="187">
        <f>5010.95+5684.1</f>
        <v>10695.05</v>
      </c>
      <c r="L124" s="186">
        <v>11648</v>
      </c>
      <c r="M124" s="186">
        <v>18965</v>
      </c>
      <c r="N124" s="186">
        <v>13044.5</v>
      </c>
      <c r="O124" s="186">
        <v>25640.400000000001</v>
      </c>
      <c r="P124" s="186">
        <v>37550.21</v>
      </c>
    </row>
    <row r="125" spans="1:16" s="3" customFormat="1" x14ac:dyDescent="0.25">
      <c r="A125" s="180"/>
      <c r="B125" s="180" t="s">
        <v>898</v>
      </c>
      <c r="C125" s="186">
        <f t="shared" si="25"/>
        <v>378833.14999999997</v>
      </c>
      <c r="D125" s="186"/>
      <c r="E125" s="186"/>
      <c r="F125" s="186"/>
      <c r="G125" s="187"/>
      <c r="H125" s="187"/>
      <c r="I125" s="187">
        <v>177286.5</v>
      </c>
      <c r="J125" s="187">
        <v>76792</v>
      </c>
      <c r="K125" s="187">
        <f>11451.22+5608.34</f>
        <v>17059.559999999998</v>
      </c>
      <c r="L125" s="186">
        <v>10730</v>
      </c>
      <c r="M125" s="186">
        <v>22935</v>
      </c>
      <c r="N125" s="186">
        <v>11703.6</v>
      </c>
      <c r="O125" s="186">
        <v>34191.800000000003</v>
      </c>
      <c r="P125" s="186">
        <v>28134.69</v>
      </c>
    </row>
    <row r="126" spans="1:16" s="3" customFormat="1" x14ac:dyDescent="0.25">
      <c r="A126" s="180">
        <v>2024</v>
      </c>
      <c r="B126" s="180" t="s">
        <v>899</v>
      </c>
      <c r="C126" s="186">
        <f t="shared" si="25"/>
        <v>265357.77</v>
      </c>
      <c r="D126" s="186"/>
      <c r="E126" s="186"/>
      <c r="F126" s="186"/>
      <c r="G126" s="187"/>
      <c r="H126" s="187"/>
      <c r="I126" s="187">
        <v>70948.820000000007</v>
      </c>
      <c r="J126" s="187">
        <v>93503.76</v>
      </c>
      <c r="K126" s="187">
        <f>7356.1+3854.49</f>
        <v>11210.59</v>
      </c>
      <c r="L126" s="186">
        <v>8993</v>
      </c>
      <c r="M126" s="186">
        <v>22950</v>
      </c>
      <c r="N126" s="186">
        <v>11190.9</v>
      </c>
      <c r="O126" s="186">
        <v>17442.900000000001</v>
      </c>
      <c r="P126" s="186">
        <v>29117.8</v>
      </c>
    </row>
    <row r="127" spans="1:16" s="3" customFormat="1" x14ac:dyDescent="0.25">
      <c r="A127" s="180"/>
      <c r="B127" s="180" t="s">
        <v>900</v>
      </c>
      <c r="C127" s="186">
        <f t="shared" si="25"/>
        <v>354244.95</v>
      </c>
      <c r="D127" s="186"/>
      <c r="E127" s="186"/>
      <c r="F127" s="186"/>
      <c r="G127" s="187"/>
      <c r="H127" s="187"/>
      <c r="I127" s="187">
        <v>122222.3</v>
      </c>
      <c r="J127" s="187">
        <v>73581.67</v>
      </c>
      <c r="K127" s="187">
        <f>22276.35+9590.48</f>
        <v>31866.829999999998</v>
      </c>
      <c r="L127" s="186">
        <v>18787</v>
      </c>
      <c r="M127" s="186">
        <v>28940</v>
      </c>
      <c r="N127" s="186">
        <v>14568.4</v>
      </c>
      <c r="O127" s="186">
        <v>8974.4</v>
      </c>
      <c r="P127" s="186">
        <v>55304.35</v>
      </c>
    </row>
    <row r="128" spans="1:16" s="3" customFormat="1" x14ac:dyDescent="0.25">
      <c r="A128" s="180"/>
      <c r="B128" s="180" t="s">
        <v>901</v>
      </c>
      <c r="C128" s="186">
        <f t="shared" si="25"/>
        <v>292209.89999999997</v>
      </c>
      <c r="D128" s="186"/>
      <c r="E128" s="186"/>
      <c r="F128" s="186"/>
      <c r="G128" s="187"/>
      <c r="H128" s="187"/>
      <c r="I128" s="187">
        <v>144147.32999999999</v>
      </c>
      <c r="J128" s="187">
        <v>9469.35</v>
      </c>
      <c r="K128" s="187">
        <f>18064+11811.72</f>
        <v>29875.72</v>
      </c>
      <c r="L128" s="186">
        <v>23330</v>
      </c>
      <c r="M128" s="186">
        <v>23985</v>
      </c>
      <c r="N128" s="186">
        <v>23134.799999999999</v>
      </c>
      <c r="O128" s="186">
        <v>81.900000000000006</v>
      </c>
      <c r="P128" s="186">
        <v>38185.800000000003</v>
      </c>
    </row>
    <row r="129" spans="1:16" s="3" customFormat="1" x14ac:dyDescent="0.25">
      <c r="A129" s="180"/>
      <c r="B129" s="180" t="s">
        <v>902</v>
      </c>
      <c r="C129" s="186">
        <f t="shared" si="25"/>
        <v>405447.12</v>
      </c>
      <c r="D129" s="186"/>
      <c r="E129" s="186"/>
      <c r="F129" s="186"/>
      <c r="G129" s="187"/>
      <c r="H129" s="187"/>
      <c r="I129" s="187">
        <v>156621.10999999999</v>
      </c>
      <c r="J129" s="187">
        <v>134432.98000000001</v>
      </c>
      <c r="K129" s="187">
        <f>11721.25+5158.78</f>
        <v>16880.03</v>
      </c>
      <c r="L129" s="186">
        <v>11257</v>
      </c>
      <c r="M129" s="186">
        <v>22635</v>
      </c>
      <c r="N129" s="186">
        <v>13836.1</v>
      </c>
      <c r="O129" s="186">
        <v>20701.2</v>
      </c>
      <c r="P129" s="186">
        <v>29083.7</v>
      </c>
    </row>
    <row r="130" spans="1:16" s="3" customFormat="1" x14ac:dyDescent="0.25">
      <c r="A130" s="180"/>
      <c r="B130" s="180" t="s">
        <v>903</v>
      </c>
      <c r="C130" s="186">
        <f t="shared" si="25"/>
        <v>470852.08999999997</v>
      </c>
      <c r="D130" s="186"/>
      <c r="E130" s="186"/>
      <c r="F130" s="186"/>
      <c r="G130" s="187"/>
      <c r="H130" s="187"/>
      <c r="I130" s="187">
        <v>140798.31</v>
      </c>
      <c r="J130" s="187">
        <v>207312.99</v>
      </c>
      <c r="K130" s="187">
        <f>9655.25+6293.89</f>
        <v>15949.14</v>
      </c>
      <c r="L130" s="186">
        <v>11167</v>
      </c>
      <c r="M130" s="186">
        <v>23560</v>
      </c>
      <c r="N130" s="186">
        <v>15018.1</v>
      </c>
      <c r="O130" s="186">
        <v>28737.1</v>
      </c>
      <c r="P130" s="186">
        <v>28309.45</v>
      </c>
    </row>
    <row r="131" spans="1:16" s="3" customFormat="1" x14ac:dyDescent="0.25">
      <c r="A131" s="180"/>
      <c r="B131" s="180" t="s">
        <v>904</v>
      </c>
      <c r="C131" s="186">
        <f t="shared" si="25"/>
        <v>243908.10000000003</v>
      </c>
      <c r="D131" s="186"/>
      <c r="E131" s="186"/>
      <c r="F131" s="186"/>
      <c r="G131" s="187"/>
      <c r="H131" s="187"/>
      <c r="I131" s="187">
        <v>65719</v>
      </c>
      <c r="J131" s="187">
        <v>59790.82</v>
      </c>
      <c r="K131" s="187">
        <f>6017.85+7298.03</f>
        <v>13315.880000000001</v>
      </c>
      <c r="L131" s="186">
        <v>8935</v>
      </c>
      <c r="M131" s="186">
        <v>19600</v>
      </c>
      <c r="N131" s="186">
        <v>14350.7</v>
      </c>
      <c r="O131" s="186">
        <v>28113.9</v>
      </c>
      <c r="P131" s="186">
        <v>34082.800000000003</v>
      </c>
    </row>
    <row r="132" spans="1:16" s="3" customFormat="1" x14ac:dyDescent="0.25">
      <c r="A132" s="180"/>
      <c r="B132" s="180" t="s">
        <v>905</v>
      </c>
      <c r="C132" s="186">
        <f t="shared" si="25"/>
        <v>516380.15</v>
      </c>
      <c r="D132" s="186"/>
      <c r="E132" s="186"/>
      <c r="F132" s="186"/>
      <c r="G132" s="187"/>
      <c r="H132" s="187"/>
      <c r="I132" s="187">
        <v>121762.39</v>
      </c>
      <c r="J132" s="187">
        <v>268861.8</v>
      </c>
      <c r="K132" s="187">
        <f>15325.76+6628</f>
        <v>21953.760000000002</v>
      </c>
      <c r="L132" s="186">
        <v>11131</v>
      </c>
      <c r="M132" s="186">
        <v>23470</v>
      </c>
      <c r="N132" s="186">
        <v>19968</v>
      </c>
      <c r="O132" s="186">
        <v>22983.3</v>
      </c>
      <c r="P132" s="186">
        <v>26249.9</v>
      </c>
    </row>
    <row r="133" spans="1:16" s="3" customFormat="1" x14ac:dyDescent="0.25">
      <c r="A133" s="180"/>
      <c r="B133" s="180"/>
      <c r="C133" s="186"/>
      <c r="D133" s="186"/>
      <c r="E133" s="186"/>
      <c r="F133" s="186"/>
      <c r="G133" s="187"/>
      <c r="H133" s="187"/>
      <c r="I133" s="187"/>
      <c r="J133" s="187"/>
      <c r="K133" s="187"/>
      <c r="L133" s="186"/>
      <c r="M133" s="186"/>
      <c r="N133" s="186"/>
      <c r="O133" s="186"/>
      <c r="P133" s="186"/>
    </row>
    <row r="134" spans="1:16" s="3" customFormat="1" ht="23.25" customHeight="1" x14ac:dyDescent="0.25">
      <c r="A134" s="180"/>
      <c r="B134" s="188" t="s">
        <v>906</v>
      </c>
      <c r="C134" s="193">
        <f>SUM(C121:C133)</f>
        <v>4364208.5600000005</v>
      </c>
      <c r="D134" s="193">
        <f t="shared" ref="D134:P134" si="26">SUM(D121:D133)</f>
        <v>0</v>
      </c>
      <c r="E134" s="193">
        <f t="shared" si="26"/>
        <v>0</v>
      </c>
      <c r="F134" s="193">
        <f t="shared" si="26"/>
        <v>0</v>
      </c>
      <c r="G134" s="193">
        <f t="shared" si="26"/>
        <v>0</v>
      </c>
      <c r="H134" s="193">
        <f t="shared" si="26"/>
        <v>0</v>
      </c>
      <c r="I134" s="193">
        <f t="shared" si="26"/>
        <v>1621281.26</v>
      </c>
      <c r="J134" s="193">
        <f t="shared" si="26"/>
        <v>1293867.49</v>
      </c>
      <c r="K134" s="193">
        <f t="shared" si="26"/>
        <v>211608.58000000002</v>
      </c>
      <c r="L134" s="193">
        <f t="shared" si="26"/>
        <v>146601</v>
      </c>
      <c r="M134" s="193">
        <f t="shared" si="26"/>
        <v>259230</v>
      </c>
      <c r="N134" s="193">
        <f t="shared" si="26"/>
        <v>174840.40000000002</v>
      </c>
      <c r="O134" s="193">
        <f t="shared" si="26"/>
        <v>246913.9</v>
      </c>
      <c r="P134" s="193">
        <f t="shared" si="26"/>
        <v>409865.93000000005</v>
      </c>
    </row>
    <row r="135" spans="1:16" s="3" customFormat="1" x14ac:dyDescent="0.25">
      <c r="A135" s="180"/>
      <c r="B135" s="192"/>
      <c r="C135" s="186"/>
      <c r="D135" s="186"/>
      <c r="E135" s="186"/>
      <c r="F135" s="186"/>
      <c r="G135" s="187"/>
      <c r="H135" s="187"/>
      <c r="I135" s="187"/>
      <c r="J135" s="187"/>
      <c r="K135" s="187"/>
      <c r="L135" s="186"/>
      <c r="M135" s="186"/>
      <c r="N135" s="186"/>
      <c r="O135" s="186"/>
      <c r="P135" s="186"/>
    </row>
    <row r="136" spans="1:16" s="3" customFormat="1" x14ac:dyDescent="0.25">
      <c r="A136" s="180"/>
      <c r="B136" s="180" t="s">
        <v>894</v>
      </c>
      <c r="C136" s="186">
        <f>I136+J136+K136+L136+M136+N136+O136+P136</f>
        <v>373906.19999999995</v>
      </c>
      <c r="D136" s="186"/>
      <c r="E136" s="186"/>
      <c r="F136" s="186"/>
      <c r="G136" s="187"/>
      <c r="H136" s="187"/>
      <c r="I136" s="187">
        <v>81554.559999999998</v>
      </c>
      <c r="J136" s="187">
        <v>191601.64</v>
      </c>
      <c r="K136" s="187">
        <f>4544.35+5268.5</f>
        <v>9812.85</v>
      </c>
      <c r="L136" s="186">
        <v>9004</v>
      </c>
      <c r="M136" s="186">
        <v>19215</v>
      </c>
      <c r="N136" s="186">
        <v>14314.3</v>
      </c>
      <c r="O136" s="186">
        <v>22493</v>
      </c>
      <c r="P136" s="186">
        <v>25910.85</v>
      </c>
    </row>
    <row r="137" spans="1:16" s="3" customFormat="1" x14ac:dyDescent="0.25">
      <c r="A137" s="180"/>
      <c r="B137" s="180" t="s">
        <v>895</v>
      </c>
      <c r="C137" s="186">
        <f t="shared" ref="C137:C147" si="27">I137+J137+K137+L137+M137+N137+O137+P137</f>
        <v>467208.50000000006</v>
      </c>
      <c r="D137" s="186"/>
      <c r="E137" s="186"/>
      <c r="F137" s="186"/>
      <c r="G137" s="187"/>
      <c r="H137" s="187"/>
      <c r="I137" s="187">
        <v>164963.69</v>
      </c>
      <c r="J137" s="187">
        <v>209367.14</v>
      </c>
      <c r="K137" s="187">
        <f>7422.77+3270</f>
        <v>10692.77</v>
      </c>
      <c r="L137" s="186">
        <v>7548</v>
      </c>
      <c r="M137" s="186">
        <v>17655</v>
      </c>
      <c r="N137" s="186">
        <v>13371.2</v>
      </c>
      <c r="O137" s="186">
        <v>19740.8</v>
      </c>
      <c r="P137" s="186">
        <v>23869.9</v>
      </c>
    </row>
    <row r="138" spans="1:16" s="3" customFormat="1" x14ac:dyDescent="0.25">
      <c r="A138" s="180"/>
      <c r="B138" s="180" t="s">
        <v>896</v>
      </c>
      <c r="C138" s="186">
        <f t="shared" si="27"/>
        <v>470479.16</v>
      </c>
      <c r="D138" s="186"/>
      <c r="E138" s="186"/>
      <c r="F138" s="186"/>
      <c r="G138" s="187"/>
      <c r="H138" s="187"/>
      <c r="I138" s="187">
        <v>211822.7</v>
      </c>
      <c r="J138" s="187">
        <v>146566.49</v>
      </c>
      <c r="K138" s="187">
        <f>11201.96+5330</f>
        <v>16531.96</v>
      </c>
      <c r="L138" s="186">
        <v>8287.51</v>
      </c>
      <c r="M138" s="186">
        <v>19255</v>
      </c>
      <c r="N138" s="186">
        <v>11777.6</v>
      </c>
      <c r="O138" s="186">
        <v>24776.799999999999</v>
      </c>
      <c r="P138" s="186">
        <v>31461.1</v>
      </c>
    </row>
    <row r="139" spans="1:16" s="3" customFormat="1" x14ac:dyDescent="0.25">
      <c r="A139" s="180"/>
      <c r="B139" s="180" t="s">
        <v>897</v>
      </c>
      <c r="C139" s="186">
        <f t="shared" si="27"/>
        <v>635375.04</v>
      </c>
      <c r="D139" s="186"/>
      <c r="E139" s="186"/>
      <c r="F139" s="186"/>
      <c r="G139" s="187"/>
      <c r="H139" s="187"/>
      <c r="I139" s="187">
        <v>507752.12</v>
      </c>
      <c r="J139" s="187">
        <v>16071.59</v>
      </c>
      <c r="K139" s="187">
        <f>4182.31+9705.46</f>
        <v>13887.77</v>
      </c>
      <c r="L139" s="186">
        <v>11880</v>
      </c>
      <c r="M139" s="186">
        <v>21721</v>
      </c>
      <c r="N139" s="186">
        <v>12389.4</v>
      </c>
      <c r="O139" s="186">
        <v>24270.6</v>
      </c>
      <c r="P139" s="186">
        <v>27402.560000000001</v>
      </c>
    </row>
    <row r="140" spans="1:16" s="3" customFormat="1" x14ac:dyDescent="0.25">
      <c r="A140" s="180"/>
      <c r="B140" s="180" t="s">
        <v>898</v>
      </c>
      <c r="C140" s="186">
        <f t="shared" si="27"/>
        <v>471517.37</v>
      </c>
      <c r="D140" s="186"/>
      <c r="E140" s="186"/>
      <c r="F140" s="186"/>
      <c r="G140" s="187"/>
      <c r="H140" s="187"/>
      <c r="I140" s="187">
        <v>309568.87</v>
      </c>
      <c r="J140" s="187">
        <v>58719.64</v>
      </c>
      <c r="K140" s="187">
        <f>4498.49+8304.52</f>
        <v>12803.01</v>
      </c>
      <c r="L140" s="186">
        <v>7556</v>
      </c>
      <c r="M140" s="186">
        <v>22396</v>
      </c>
      <c r="N140" s="186">
        <v>10399.799999999999</v>
      </c>
      <c r="O140" s="186">
        <v>27717.8</v>
      </c>
      <c r="P140" s="186">
        <v>22356.25</v>
      </c>
    </row>
    <row r="141" spans="1:16" s="3" customFormat="1" x14ac:dyDescent="0.25">
      <c r="A141" s="180">
        <v>2025</v>
      </c>
      <c r="B141" s="180" t="s">
        <v>899</v>
      </c>
      <c r="C141" s="186">
        <f t="shared" si="27"/>
        <v>286494.09999999998</v>
      </c>
      <c r="D141" s="186"/>
      <c r="E141" s="186"/>
      <c r="F141" s="186"/>
      <c r="G141" s="187"/>
      <c r="H141" s="187"/>
      <c r="I141" s="187">
        <v>115489.62</v>
      </c>
      <c r="J141" s="187">
        <v>56995.99</v>
      </c>
      <c r="K141" s="187">
        <f>4535.29+10170.8</f>
        <v>14706.09</v>
      </c>
      <c r="L141" s="186">
        <v>8020</v>
      </c>
      <c r="M141" s="186">
        <v>25385</v>
      </c>
      <c r="N141" s="186">
        <v>8915.1</v>
      </c>
      <c r="O141" s="186">
        <v>20433.400000000001</v>
      </c>
      <c r="P141" s="186">
        <v>36548.9</v>
      </c>
    </row>
    <row r="142" spans="1:16" s="3" customFormat="1" x14ac:dyDescent="0.25">
      <c r="A142" s="180"/>
      <c r="B142" s="180" t="s">
        <v>900</v>
      </c>
      <c r="C142" s="186">
        <f t="shared" si="27"/>
        <v>428300.75000000006</v>
      </c>
      <c r="D142" s="186"/>
      <c r="E142" s="186"/>
      <c r="F142" s="186"/>
      <c r="G142" s="187"/>
      <c r="H142" s="187"/>
      <c r="I142" s="187">
        <v>164728.85</v>
      </c>
      <c r="J142" s="187">
        <v>141973.28</v>
      </c>
      <c r="K142" s="187">
        <f>6193.54+18721.6</f>
        <v>24915.14</v>
      </c>
      <c r="L142" s="186">
        <v>9454</v>
      </c>
      <c r="M142" s="186">
        <v>30785</v>
      </c>
      <c r="N142" s="186">
        <v>12321.4</v>
      </c>
      <c r="O142" s="186">
        <v>14133.7</v>
      </c>
      <c r="P142" s="186">
        <v>29989.38</v>
      </c>
    </row>
    <row r="143" spans="1:16" s="3" customFormat="1" x14ac:dyDescent="0.25">
      <c r="A143" s="180"/>
      <c r="B143" s="180" t="s">
        <v>901</v>
      </c>
      <c r="C143" s="186">
        <f t="shared" si="27"/>
        <v>383342</v>
      </c>
      <c r="D143" s="186"/>
      <c r="E143" s="186"/>
      <c r="F143" s="186"/>
      <c r="G143" s="187"/>
      <c r="H143" s="187"/>
      <c r="I143" s="187">
        <v>236322.71</v>
      </c>
      <c r="J143" s="187">
        <v>42795.79</v>
      </c>
      <c r="K143" s="187">
        <f>4369.14+18371.96</f>
        <v>22741.1</v>
      </c>
      <c r="L143" s="186">
        <v>11876</v>
      </c>
      <c r="M143" s="186">
        <v>23366</v>
      </c>
      <c r="N143" s="186">
        <v>15002.4</v>
      </c>
      <c r="O143" s="186">
        <v>460</v>
      </c>
      <c r="P143" s="186">
        <v>30778</v>
      </c>
    </row>
    <row r="144" spans="1:16" s="3" customFormat="1" x14ac:dyDescent="0.25">
      <c r="A144" s="180"/>
      <c r="B144" s="180" t="s">
        <v>902</v>
      </c>
      <c r="C144" s="186">
        <f t="shared" si="27"/>
        <v>402330.87</v>
      </c>
      <c r="D144" s="186"/>
      <c r="E144" s="186"/>
      <c r="F144" s="186"/>
      <c r="G144" s="187"/>
      <c r="H144" s="187"/>
      <c r="I144" s="187">
        <v>205905.39</v>
      </c>
      <c r="J144" s="187">
        <v>90881.63</v>
      </c>
      <c r="K144" s="187">
        <f>4608.04+11041.01</f>
        <v>15649.05</v>
      </c>
      <c r="L144" s="186">
        <v>8619</v>
      </c>
      <c r="M144" s="186">
        <v>23145</v>
      </c>
      <c r="N144" s="186">
        <v>13733.8</v>
      </c>
      <c r="O144" s="186">
        <v>23302.7</v>
      </c>
      <c r="P144" s="186">
        <v>21094.3</v>
      </c>
    </row>
    <row r="145" spans="1:16" s="3" customFormat="1" x14ac:dyDescent="0.25">
      <c r="A145" s="180"/>
      <c r="B145" s="180" t="s">
        <v>903</v>
      </c>
      <c r="C145" s="186">
        <f t="shared" si="27"/>
        <v>360356.76999999996</v>
      </c>
      <c r="D145" s="186"/>
      <c r="E145" s="186"/>
      <c r="F145" s="186"/>
      <c r="G145" s="187"/>
      <c r="H145" s="187"/>
      <c r="I145" s="187">
        <v>150765.46</v>
      </c>
      <c r="J145" s="187">
        <v>106075.37</v>
      </c>
      <c r="K145" s="187">
        <f>7646.44+6136.5</f>
        <v>13782.939999999999</v>
      </c>
      <c r="L145" s="186">
        <v>6745</v>
      </c>
      <c r="M145" s="186">
        <v>22850</v>
      </c>
      <c r="N145" s="186">
        <v>12021.3</v>
      </c>
      <c r="O145" s="186">
        <v>28087.9</v>
      </c>
      <c r="P145" s="186">
        <v>20028.8</v>
      </c>
    </row>
    <row r="146" spans="1:16" s="3" customFormat="1" x14ac:dyDescent="0.25">
      <c r="A146" s="180"/>
      <c r="B146" s="180" t="s">
        <v>904</v>
      </c>
      <c r="C146" s="186">
        <f t="shared" si="27"/>
        <v>350650.67</v>
      </c>
      <c r="D146" s="186"/>
      <c r="E146" s="186"/>
      <c r="F146" s="186"/>
      <c r="G146" s="187"/>
      <c r="H146" s="187"/>
      <c r="I146" s="187">
        <v>54775.31</v>
      </c>
      <c r="J146" s="187">
        <v>201031.56</v>
      </c>
      <c r="K146" s="187">
        <f>5391.3+4167</f>
        <v>9558.2999999999993</v>
      </c>
      <c r="L146" s="186">
        <v>5477</v>
      </c>
      <c r="M146" s="186">
        <v>18295</v>
      </c>
      <c r="N146" s="186">
        <v>9345.4</v>
      </c>
      <c r="O146" s="186">
        <v>31853</v>
      </c>
      <c r="P146" s="186">
        <v>20315.099999999999</v>
      </c>
    </row>
    <row r="147" spans="1:16" s="3" customFormat="1" x14ac:dyDescent="0.25">
      <c r="A147" s="180"/>
      <c r="B147" s="180" t="s">
        <v>905</v>
      </c>
      <c r="C147" s="186">
        <f t="shared" si="27"/>
        <v>323806.23</v>
      </c>
      <c r="D147" s="186"/>
      <c r="E147" s="186"/>
      <c r="F147" s="186"/>
      <c r="G147" s="187"/>
      <c r="H147" s="187"/>
      <c r="I147" s="187">
        <v>158337.68</v>
      </c>
      <c r="J147" s="187">
        <v>49210.45</v>
      </c>
      <c r="K147" s="187">
        <f>8449.26+4112.04</f>
        <v>12561.3</v>
      </c>
      <c r="L147" s="186">
        <v>7699</v>
      </c>
      <c r="M147" s="186">
        <v>24555</v>
      </c>
      <c r="N147" s="186">
        <v>19706.3</v>
      </c>
      <c r="O147" s="186">
        <v>24282.400000000001</v>
      </c>
      <c r="P147" s="186">
        <v>27454.1</v>
      </c>
    </row>
    <row r="148" spans="1:16" s="3" customFormat="1" x14ac:dyDescent="0.25">
      <c r="A148" s="180"/>
      <c r="B148" s="180"/>
      <c r="C148" s="186"/>
      <c r="D148" s="186"/>
      <c r="E148" s="186"/>
      <c r="F148" s="186"/>
      <c r="G148" s="187"/>
      <c r="H148" s="187"/>
      <c r="I148" s="187"/>
      <c r="J148" s="187"/>
      <c r="K148" s="187"/>
      <c r="L148" s="186"/>
      <c r="M148" s="186"/>
      <c r="N148" s="186"/>
      <c r="O148" s="186"/>
      <c r="P148" s="186"/>
    </row>
    <row r="149" spans="1:16" s="3" customFormat="1" ht="27.75" customHeight="1" x14ac:dyDescent="0.35">
      <c r="A149" s="180"/>
      <c r="B149" s="194" t="s">
        <v>906</v>
      </c>
      <c r="C149" s="195">
        <f>SUM(C136:C148)</f>
        <v>4953767.66</v>
      </c>
      <c r="D149" s="195">
        <f t="shared" ref="D149:P149" si="28">SUM(D136:D148)</f>
        <v>0</v>
      </c>
      <c r="E149" s="195">
        <f t="shared" si="28"/>
        <v>0</v>
      </c>
      <c r="F149" s="195">
        <f t="shared" si="28"/>
        <v>0</v>
      </c>
      <c r="G149" s="195">
        <f t="shared" si="28"/>
        <v>0</v>
      </c>
      <c r="H149" s="195">
        <f t="shared" si="28"/>
        <v>0</v>
      </c>
      <c r="I149" s="195">
        <f t="shared" si="28"/>
        <v>2361986.9600000004</v>
      </c>
      <c r="J149" s="195">
        <f t="shared" si="28"/>
        <v>1311290.57</v>
      </c>
      <c r="K149" s="195">
        <f t="shared" si="28"/>
        <v>177642.27999999997</v>
      </c>
      <c r="L149" s="195">
        <f t="shared" si="28"/>
        <v>102165.51000000001</v>
      </c>
      <c r="M149" s="195">
        <f t="shared" si="28"/>
        <v>268623</v>
      </c>
      <c r="N149" s="195">
        <f t="shared" si="28"/>
        <v>153298</v>
      </c>
      <c r="O149" s="195">
        <f t="shared" si="28"/>
        <v>261552.10000000003</v>
      </c>
      <c r="P149" s="195">
        <f t="shared" si="28"/>
        <v>317209.23999999993</v>
      </c>
    </row>
    <row r="150" spans="1:16" s="3" customFormat="1" ht="27.75" customHeight="1" x14ac:dyDescent="0.35">
      <c r="A150" s="196"/>
      <c r="B150" s="197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</row>
    <row r="151" spans="1:16" s="3" customFormat="1" x14ac:dyDescent="0.25">
      <c r="A151" s="180"/>
      <c r="B151" s="180" t="s">
        <v>894</v>
      </c>
      <c r="C151" s="186">
        <f>I151+J151+K151+L151+M151+N151+O151+P151</f>
        <v>231292.43</v>
      </c>
      <c r="D151" s="186"/>
      <c r="E151" s="186"/>
      <c r="F151" s="186"/>
      <c r="G151" s="186"/>
      <c r="H151" s="186"/>
      <c r="I151" s="186">
        <v>55559.19</v>
      </c>
      <c r="J151" s="186">
        <v>94307.01</v>
      </c>
      <c r="K151" s="186">
        <f>3270+3177.08</f>
        <v>6447.08</v>
      </c>
      <c r="L151" s="186">
        <v>7272</v>
      </c>
      <c r="M151" s="186">
        <v>18415</v>
      </c>
      <c r="N151" s="186">
        <v>12322.2</v>
      </c>
      <c r="O151" s="186">
        <v>21298.799999999999</v>
      </c>
      <c r="P151" s="186">
        <v>15671.15</v>
      </c>
    </row>
    <row r="152" spans="1:16" s="3" customFormat="1" x14ac:dyDescent="0.25">
      <c r="A152" s="180"/>
      <c r="B152" s="180" t="s">
        <v>895</v>
      </c>
      <c r="C152" s="186">
        <f t="shared" ref="C152:C164" si="29">I152+J152+K152+L152+M152+N152+O152+P152</f>
        <v>164838.93</v>
      </c>
      <c r="D152" s="186"/>
      <c r="E152" s="186"/>
      <c r="F152" s="186"/>
      <c r="G152" s="187"/>
      <c r="H152" s="187"/>
      <c r="I152" s="187">
        <v>51835.23</v>
      </c>
      <c r="J152" s="187">
        <v>23983.51</v>
      </c>
      <c r="K152" s="187">
        <f>5557+4884.29</f>
        <v>10441.290000000001</v>
      </c>
      <c r="L152" s="186">
        <v>6296</v>
      </c>
      <c r="M152" s="186">
        <v>17405</v>
      </c>
      <c r="N152" s="186">
        <v>10594.6</v>
      </c>
      <c r="O152" s="186">
        <v>20641.8</v>
      </c>
      <c r="P152" s="186">
        <v>23641.5</v>
      </c>
    </row>
    <row r="153" spans="1:16" s="3" customFormat="1" x14ac:dyDescent="0.25">
      <c r="A153" s="180"/>
      <c r="B153" s="180" t="s">
        <v>896</v>
      </c>
      <c r="C153" s="186">
        <f t="shared" si="29"/>
        <v>136502.62000000002</v>
      </c>
      <c r="D153" s="186"/>
      <c r="E153" s="186"/>
      <c r="F153" s="186"/>
      <c r="G153" s="187"/>
      <c r="H153" s="187"/>
      <c r="I153" s="187">
        <v>31801.24</v>
      </c>
      <c r="J153" s="187">
        <v>648.38</v>
      </c>
      <c r="K153" s="187">
        <f>6405.2+3895.39</f>
        <v>10300.59</v>
      </c>
      <c r="L153" s="186">
        <v>6651</v>
      </c>
      <c r="M153" s="186">
        <v>22096</v>
      </c>
      <c r="N153" s="186">
        <v>10499.3</v>
      </c>
      <c r="O153" s="186">
        <v>18904.599999999999</v>
      </c>
      <c r="P153" s="186">
        <v>35601.51</v>
      </c>
    </row>
    <row r="154" spans="1:16" s="3" customFormat="1" x14ac:dyDescent="0.25">
      <c r="A154" s="180"/>
      <c r="B154" s="180" t="s">
        <v>897</v>
      </c>
      <c r="C154" s="186">
        <f t="shared" si="29"/>
        <v>697105.97000000009</v>
      </c>
      <c r="D154" s="186"/>
      <c r="E154" s="186"/>
      <c r="F154" s="186"/>
      <c r="G154" s="187"/>
      <c r="H154" s="187"/>
      <c r="I154" s="187">
        <v>447976.09</v>
      </c>
      <c r="J154" s="187">
        <v>121194.51</v>
      </c>
      <c r="K154" s="187">
        <f>12760.4+13153.77</f>
        <v>25914.17</v>
      </c>
      <c r="L154" s="186">
        <v>7778</v>
      </c>
      <c r="M154" s="186">
        <v>23127</v>
      </c>
      <c r="N154" s="186">
        <v>12926.9</v>
      </c>
      <c r="O154" s="186">
        <v>38980.800000000003</v>
      </c>
      <c r="P154" s="186">
        <v>19208.5</v>
      </c>
    </row>
    <row r="155" spans="1:16" s="3" customFormat="1" x14ac:dyDescent="0.25">
      <c r="A155" s="180"/>
      <c r="B155" s="180" t="s">
        <v>898</v>
      </c>
      <c r="C155" s="186">
        <f t="shared" si="29"/>
        <v>340946.46</v>
      </c>
      <c r="D155" s="186"/>
      <c r="E155" s="186"/>
      <c r="F155" s="186"/>
      <c r="G155" s="187"/>
      <c r="H155" s="187"/>
      <c r="I155" s="187">
        <v>199347.33</v>
      </c>
      <c r="J155" s="187">
        <v>24997.01</v>
      </c>
      <c r="K155" s="187">
        <f>19047.9+6814.62</f>
        <v>25862.52</v>
      </c>
      <c r="L155" s="186">
        <v>6996</v>
      </c>
      <c r="M155" s="186">
        <v>22843</v>
      </c>
      <c r="N155" s="186">
        <v>10090.4</v>
      </c>
      <c r="O155" s="186">
        <v>25867.3</v>
      </c>
      <c r="P155" s="186">
        <v>24942.9</v>
      </c>
    </row>
    <row r="156" spans="1:16" s="3" customFormat="1" x14ac:dyDescent="0.25">
      <c r="A156" s="188">
        <v>2026</v>
      </c>
      <c r="B156" s="180" t="s">
        <v>899</v>
      </c>
      <c r="C156" s="186">
        <f t="shared" si="29"/>
        <v>0</v>
      </c>
      <c r="D156" s="186"/>
      <c r="E156" s="186"/>
      <c r="F156" s="186"/>
      <c r="G156" s="187"/>
      <c r="H156" s="187"/>
      <c r="I156" s="187"/>
      <c r="J156" s="187"/>
      <c r="K156" s="187"/>
      <c r="L156" s="186"/>
      <c r="M156" s="186"/>
      <c r="N156" s="186"/>
      <c r="O156" s="186"/>
      <c r="P156" s="186"/>
    </row>
    <row r="157" spans="1:16" s="3" customFormat="1" x14ac:dyDescent="0.25">
      <c r="A157" s="180"/>
      <c r="B157" s="180" t="s">
        <v>900</v>
      </c>
      <c r="C157" s="186">
        <f t="shared" si="29"/>
        <v>0</v>
      </c>
      <c r="D157" s="186"/>
      <c r="E157" s="186"/>
      <c r="F157" s="186"/>
      <c r="G157" s="187"/>
      <c r="H157" s="187"/>
      <c r="I157" s="187"/>
      <c r="J157" s="187"/>
      <c r="K157" s="187"/>
      <c r="L157" s="186"/>
      <c r="M157" s="186"/>
      <c r="N157" s="186"/>
      <c r="O157" s="186"/>
      <c r="P157" s="186"/>
    </row>
    <row r="158" spans="1:16" s="3" customFormat="1" x14ac:dyDescent="0.25">
      <c r="A158" s="180"/>
      <c r="B158" s="180" t="s">
        <v>901</v>
      </c>
      <c r="C158" s="186">
        <f t="shared" si="29"/>
        <v>0</v>
      </c>
      <c r="D158" s="186"/>
      <c r="E158" s="186"/>
      <c r="F158" s="186"/>
      <c r="G158" s="187"/>
      <c r="H158" s="187"/>
      <c r="I158" s="187"/>
      <c r="J158" s="187"/>
      <c r="K158" s="187"/>
      <c r="L158" s="186"/>
      <c r="M158" s="186"/>
      <c r="N158" s="186"/>
      <c r="O158" s="186"/>
      <c r="P158" s="186"/>
    </row>
    <row r="159" spans="1:16" s="3" customFormat="1" x14ac:dyDescent="0.25">
      <c r="A159" s="180"/>
      <c r="B159" s="180" t="s">
        <v>902</v>
      </c>
      <c r="C159" s="186">
        <f t="shared" si="29"/>
        <v>0</v>
      </c>
      <c r="D159" s="186"/>
      <c r="E159" s="186"/>
      <c r="F159" s="186"/>
      <c r="G159" s="187"/>
      <c r="H159" s="187"/>
      <c r="I159" s="187"/>
      <c r="J159" s="187"/>
      <c r="K159" s="187"/>
      <c r="L159" s="186"/>
      <c r="M159" s="186"/>
      <c r="N159" s="186"/>
      <c r="O159" s="186"/>
      <c r="P159" s="186"/>
    </row>
    <row r="160" spans="1:16" s="3" customFormat="1" x14ac:dyDescent="0.25">
      <c r="A160" s="180"/>
      <c r="B160" s="180" t="s">
        <v>903</v>
      </c>
      <c r="C160" s="186">
        <f t="shared" si="29"/>
        <v>0</v>
      </c>
      <c r="D160" s="186"/>
      <c r="E160" s="186"/>
      <c r="F160" s="186"/>
      <c r="G160" s="187"/>
      <c r="H160" s="187"/>
      <c r="I160" s="187"/>
      <c r="J160" s="187"/>
      <c r="K160" s="187"/>
      <c r="L160" s="186"/>
      <c r="M160" s="186"/>
      <c r="N160" s="186"/>
      <c r="O160" s="186"/>
      <c r="P160" s="186"/>
    </row>
    <row r="161" spans="1:16" s="3" customFormat="1" x14ac:dyDescent="0.25">
      <c r="A161" s="180"/>
      <c r="B161" s="180" t="s">
        <v>904</v>
      </c>
      <c r="C161" s="186">
        <f t="shared" si="29"/>
        <v>0</v>
      </c>
      <c r="D161" s="186"/>
      <c r="E161" s="186"/>
      <c r="F161" s="186"/>
      <c r="G161" s="187"/>
      <c r="H161" s="187"/>
      <c r="I161" s="187"/>
      <c r="J161" s="187"/>
      <c r="K161" s="187"/>
      <c r="L161" s="186"/>
      <c r="M161" s="186"/>
      <c r="N161" s="186"/>
      <c r="O161" s="186"/>
      <c r="P161" s="186"/>
    </row>
    <row r="162" spans="1:16" s="3" customFormat="1" x14ac:dyDescent="0.25">
      <c r="A162" s="180"/>
      <c r="B162" s="180" t="s">
        <v>905</v>
      </c>
      <c r="C162" s="186">
        <f t="shared" si="29"/>
        <v>0</v>
      </c>
      <c r="D162" s="186"/>
      <c r="E162" s="186"/>
      <c r="F162" s="186"/>
      <c r="G162" s="187"/>
      <c r="H162" s="187"/>
      <c r="I162" s="187"/>
      <c r="J162" s="187"/>
      <c r="K162" s="187"/>
      <c r="L162" s="186"/>
      <c r="M162" s="186"/>
      <c r="N162" s="186"/>
      <c r="O162" s="186"/>
      <c r="P162" s="186"/>
    </row>
    <row r="163" spans="1:16" s="3" customFormat="1" x14ac:dyDescent="0.25">
      <c r="A163" s="180"/>
      <c r="B163" s="180"/>
      <c r="C163" s="186">
        <f t="shared" si="29"/>
        <v>0</v>
      </c>
      <c r="D163" s="186"/>
      <c r="E163" s="186"/>
      <c r="F163" s="186"/>
      <c r="G163" s="187"/>
      <c r="H163" s="187"/>
      <c r="I163" s="187"/>
      <c r="J163" s="187"/>
      <c r="K163" s="187"/>
      <c r="L163" s="186"/>
      <c r="M163" s="186"/>
      <c r="N163" s="186"/>
      <c r="O163" s="186"/>
      <c r="P163" s="186"/>
    </row>
    <row r="164" spans="1:16" s="3" customFormat="1" x14ac:dyDescent="0.25">
      <c r="A164" s="180"/>
      <c r="B164" s="188" t="s">
        <v>906</v>
      </c>
      <c r="C164" s="193">
        <f t="shared" si="29"/>
        <v>1570686.41</v>
      </c>
      <c r="D164" s="193">
        <f t="shared" ref="D164:P164" si="30">D151+D152+D153+D154+D155+D156+D157+D158+D159+D160+D161+D162</f>
        <v>0</v>
      </c>
      <c r="E164" s="193">
        <f t="shared" si="30"/>
        <v>0</v>
      </c>
      <c r="F164" s="193">
        <f t="shared" si="30"/>
        <v>0</v>
      </c>
      <c r="G164" s="193">
        <f t="shared" si="30"/>
        <v>0</v>
      </c>
      <c r="H164" s="193">
        <f t="shared" si="30"/>
        <v>0</v>
      </c>
      <c r="I164" s="193">
        <f t="shared" si="30"/>
        <v>786519.08</v>
      </c>
      <c r="J164" s="193">
        <f t="shared" si="30"/>
        <v>265130.42</v>
      </c>
      <c r="K164" s="193">
        <f t="shared" si="30"/>
        <v>78965.650000000009</v>
      </c>
      <c r="L164" s="193">
        <f t="shared" si="30"/>
        <v>34993</v>
      </c>
      <c r="M164" s="193">
        <f t="shared" si="30"/>
        <v>103886</v>
      </c>
      <c r="N164" s="193">
        <f t="shared" si="30"/>
        <v>56433.400000000009</v>
      </c>
      <c r="O164" s="193">
        <f t="shared" si="30"/>
        <v>125693.3</v>
      </c>
      <c r="P164" s="193">
        <f t="shared" si="30"/>
        <v>119065.56</v>
      </c>
    </row>
    <row r="165" spans="1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1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1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1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1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1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>
        <f>340946.46-C155</f>
        <v>0</v>
      </c>
      <c r="L170" s="71"/>
      <c r="M170" s="71"/>
      <c r="N170" s="71"/>
      <c r="O170" s="71"/>
      <c r="P170" s="71"/>
    </row>
    <row r="171" spans="1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1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1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1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1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1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C221" s="71"/>
      <c r="D221" s="71"/>
      <c r="E221" s="71"/>
      <c r="F221" s="71"/>
      <c r="G221" s="121"/>
      <c r="H221" s="121"/>
      <c r="I221" s="121"/>
      <c r="J221" s="121"/>
      <c r="K221" s="121"/>
      <c r="L221" s="71"/>
      <c r="M221" s="71"/>
      <c r="N221" s="71"/>
      <c r="O221" s="71"/>
      <c r="P221" s="71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  <row r="234" spans="1:16" s="3" customFormat="1" x14ac:dyDescent="0.25">
      <c r="A234" s="1"/>
      <c r="B234" s="1"/>
      <c r="C234" s="125"/>
      <c r="D234" s="125"/>
      <c r="E234" s="125"/>
      <c r="F234" s="125"/>
      <c r="G234" s="126"/>
      <c r="H234" s="126"/>
      <c r="I234" s="126"/>
      <c r="J234" s="126"/>
      <c r="K234" s="126"/>
      <c r="L234" s="125"/>
      <c r="M234" s="125"/>
      <c r="N234" s="125"/>
      <c r="O234" s="125"/>
      <c r="P234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1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2026-06-04T11:53:22Z</dcterms:modified>
</cp:coreProperties>
</file>